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argas\"/>
    </mc:Choice>
  </mc:AlternateContent>
  <bookViews>
    <workbookView xWindow="0" yWindow="0" windowWidth="20400" windowHeight="7155"/>
  </bookViews>
  <sheets>
    <sheet name="Entrada ISO 140-4" sheetId="1" r:id="rId1"/>
    <sheet name="Resultados ISO 140-4" sheetId="2" r:id="rId2"/>
    <sheet name="Globales ISO 140-4" sheetId="3" r:id="rId3"/>
    <sheet name="Adaptación Espectral ISO 140-4" sheetId="4" r:id="rId4"/>
    <sheet name="Informe Rw ISO 140-4" sheetId="5" r:id="rId5"/>
    <sheet name="Informe Dnw ISO 140-4" sheetId="6" r:id="rId6"/>
    <sheet name="Informe DnTw ISO 140-4" sheetId="7" r:id="rId7"/>
    <sheet name="Informe STC ISO 140-4" sheetId="8" r:id="rId8"/>
    <sheet name="Entrada ISO 16283-1" sheetId="9" r:id="rId9"/>
    <sheet name="Resultados ISO 16283-1" sheetId="10" r:id="rId10"/>
    <sheet name="Globales ISO 16283-1" sheetId="11" r:id="rId11"/>
    <sheet name="Adaptación Espectral ISO 16283-" sheetId="12" r:id="rId12"/>
    <sheet name="Informe Rw ISO 16283-1" sheetId="13" r:id="rId13"/>
    <sheet name="Informe Dnw ISO 16283-1" sheetId="14" r:id="rId14"/>
    <sheet name="Informe DnTw ISO 16283-1" sheetId="15" r:id="rId15"/>
    <sheet name="Informe STC ISO 16283-1" sheetId="16" r:id="rId16"/>
    <sheet name="R Directo" sheetId="17" r:id="rId17"/>
    <sheet name="Globales R Directo" sheetId="18" r:id="rId18"/>
    <sheet name="Adaptación Espectral R Directo" sheetId="19" r:id="rId19"/>
    <sheet name="Informe R R Directo" sheetId="20" r:id="rId20"/>
    <sheet name="Informe STC R Directo" sheetId="21" r:id="rId21"/>
  </sheets>
  <externalReferences>
    <externalReference r:id="rId22"/>
  </externalReferences>
  <calcPr calcId="152511"/>
</workbook>
</file>

<file path=xl/calcChain.xml><?xml version="1.0" encoding="utf-8"?>
<calcChain xmlns="http://schemas.openxmlformats.org/spreadsheetml/2006/main">
  <c r="G49" i="5" l="1"/>
  <c r="F49" i="5"/>
  <c r="G49" i="7"/>
  <c r="G49" i="8"/>
  <c r="G49" i="16"/>
  <c r="G49" i="15"/>
  <c r="G49" i="14"/>
  <c r="G49" i="13"/>
  <c r="S66" i="18"/>
  <c r="R66" i="18"/>
  <c r="Q66" i="18"/>
  <c r="P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C66" i="18"/>
  <c r="S65" i="18"/>
  <c r="R65" i="18"/>
  <c r="Q65" i="18"/>
  <c r="P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C65" i="18"/>
  <c r="S64" i="18"/>
  <c r="R64" i="18"/>
  <c r="Q64" i="18"/>
  <c r="P64" i="18"/>
  <c r="O64" i="18"/>
  <c r="N64" i="18"/>
  <c r="M64" i="18"/>
  <c r="L64" i="18"/>
  <c r="K64" i="18"/>
  <c r="J64" i="18"/>
  <c r="I64" i="18"/>
  <c r="H64" i="18"/>
  <c r="G64" i="18"/>
  <c r="F64" i="18"/>
  <c r="E64" i="18"/>
  <c r="D64" i="18"/>
  <c r="C64" i="18"/>
  <c r="S63" i="18"/>
  <c r="R63" i="18"/>
  <c r="Q63" i="18"/>
  <c r="P63" i="18"/>
  <c r="O63" i="18"/>
  <c r="N63" i="18"/>
  <c r="M63" i="18"/>
  <c r="L63" i="18"/>
  <c r="K63" i="18"/>
  <c r="J63" i="18"/>
  <c r="I63" i="18"/>
  <c r="H63" i="18"/>
  <c r="G63" i="18"/>
  <c r="F63" i="18"/>
  <c r="E63" i="18"/>
  <c r="D63" i="18"/>
  <c r="C63" i="18"/>
  <c r="S62" i="18"/>
  <c r="R62" i="18"/>
  <c r="Q62" i="18"/>
  <c r="P62" i="18"/>
  <c r="O62" i="18"/>
  <c r="N62" i="18"/>
  <c r="M62" i="18"/>
  <c r="L62" i="18"/>
  <c r="K62" i="18"/>
  <c r="J62" i="18"/>
  <c r="I62" i="18"/>
  <c r="H62" i="18"/>
  <c r="G62" i="18"/>
  <c r="F62" i="18"/>
  <c r="E62" i="18"/>
  <c r="D62" i="18"/>
  <c r="C62" i="18"/>
  <c r="S61" i="18"/>
  <c r="R61" i="18"/>
  <c r="Q61" i="18"/>
  <c r="P61" i="18"/>
  <c r="O61" i="18"/>
  <c r="N61" i="18"/>
  <c r="M61" i="18"/>
  <c r="L61" i="18"/>
  <c r="K61" i="18"/>
  <c r="J61" i="18"/>
  <c r="I61" i="18"/>
  <c r="H61" i="18"/>
  <c r="G61" i="18"/>
  <c r="F61" i="18"/>
  <c r="E61" i="18"/>
  <c r="D61" i="18"/>
  <c r="C61" i="18"/>
  <c r="S60" i="18"/>
  <c r="R60" i="18"/>
  <c r="Q60" i="18"/>
  <c r="P60" i="18"/>
  <c r="O60" i="18"/>
  <c r="N60" i="18"/>
  <c r="M60" i="18"/>
  <c r="L60" i="18"/>
  <c r="K60" i="18"/>
  <c r="J60" i="18"/>
  <c r="I60" i="18"/>
  <c r="H60" i="18"/>
  <c r="G60" i="18"/>
  <c r="F60" i="18"/>
  <c r="E60" i="18"/>
  <c r="D60" i="18"/>
  <c r="C60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E59" i="18"/>
  <c r="D59" i="18"/>
  <c r="C59" i="18"/>
  <c r="S58" i="18"/>
  <c r="R58" i="18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S57" i="18"/>
  <c r="R57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S56" i="18"/>
  <c r="R56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S55" i="18"/>
  <c r="R55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S54" i="18"/>
  <c r="R54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S53" i="18"/>
  <c r="R53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S52" i="18"/>
  <c r="R52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S51" i="18"/>
  <c r="R51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S50" i="18"/>
  <c r="R50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S49" i="18"/>
  <c r="R49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S48" i="18"/>
  <c r="R48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S47" i="18"/>
  <c r="R47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S46" i="18"/>
  <c r="R46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S45" i="18"/>
  <c r="R45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S44" i="18"/>
  <c r="R44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S43" i="18"/>
  <c r="R43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S42" i="18"/>
  <c r="R42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S40" i="18"/>
  <c r="R40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S39" i="18"/>
  <c r="R39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S38" i="18"/>
  <c r="R38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S37" i="18"/>
  <c r="R37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AB35" i="18"/>
  <c r="S35" i="18"/>
  <c r="R35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AR34" i="18"/>
  <c r="S34" i="18"/>
  <c r="R34" i="18"/>
  <c r="Q34" i="18"/>
  <c r="P34" i="18"/>
  <c r="O34" i="18"/>
  <c r="AZ34" i="18" s="1"/>
  <c r="N34" i="18"/>
  <c r="M34" i="18"/>
  <c r="L34" i="18"/>
  <c r="K34" i="18"/>
  <c r="J34" i="18"/>
  <c r="I34" i="18"/>
  <c r="AT34" i="18" s="1"/>
  <c r="H34" i="18"/>
  <c r="G34" i="18"/>
  <c r="F34" i="18"/>
  <c r="E34" i="18"/>
  <c r="D34" i="18"/>
  <c r="C34" i="18"/>
  <c r="U34" i="18" s="1"/>
  <c r="S33" i="18"/>
  <c r="R33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S32" i="18"/>
  <c r="R32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S31" i="18"/>
  <c r="R31" i="18"/>
  <c r="BC31" i="18" s="1"/>
  <c r="Q31" i="18"/>
  <c r="P31" i="18"/>
  <c r="O31" i="18"/>
  <c r="N31" i="18"/>
  <c r="M31" i="18"/>
  <c r="L31" i="18"/>
  <c r="K31" i="18"/>
  <c r="J31" i="18"/>
  <c r="I31" i="18"/>
  <c r="H31" i="18"/>
  <c r="G31" i="18"/>
  <c r="F31" i="18"/>
  <c r="AQ31" i="18" s="1"/>
  <c r="E31" i="18"/>
  <c r="D31" i="18"/>
  <c r="C31" i="18"/>
  <c r="S30" i="18"/>
  <c r="R30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S28" i="18"/>
  <c r="R28" i="18"/>
  <c r="Q28" i="18"/>
  <c r="P28" i="18"/>
  <c r="O28" i="18"/>
  <c r="AZ28" i="18" s="1"/>
  <c r="N28" i="18"/>
  <c r="M28" i="18"/>
  <c r="L28" i="18"/>
  <c r="K28" i="18"/>
  <c r="J28" i="18"/>
  <c r="I28" i="18"/>
  <c r="AT28" i="18" s="1"/>
  <c r="H28" i="18"/>
  <c r="G28" i="18"/>
  <c r="F28" i="18"/>
  <c r="E28" i="18"/>
  <c r="D28" i="18"/>
  <c r="C28" i="18"/>
  <c r="U28" i="18" s="1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S25" i="18"/>
  <c r="R25" i="18"/>
  <c r="BC25" i="18" s="1"/>
  <c r="Q25" i="18"/>
  <c r="P25" i="18"/>
  <c r="O25" i="18"/>
  <c r="N25" i="18"/>
  <c r="M25" i="18"/>
  <c r="L25" i="18"/>
  <c r="K25" i="18"/>
  <c r="J25" i="18"/>
  <c r="I25" i="18"/>
  <c r="H25" i="18"/>
  <c r="G25" i="18"/>
  <c r="F25" i="18"/>
  <c r="AQ25" i="18" s="1"/>
  <c r="E25" i="18"/>
  <c r="D25" i="18"/>
  <c r="C25" i="18"/>
  <c r="S24" i="18"/>
  <c r="R24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S22" i="18"/>
  <c r="R22" i="18"/>
  <c r="Q22" i="18"/>
  <c r="P22" i="18"/>
  <c r="O22" i="18"/>
  <c r="AZ22" i="18" s="1"/>
  <c r="N22" i="18"/>
  <c r="M22" i="18"/>
  <c r="L22" i="18"/>
  <c r="K22" i="18"/>
  <c r="J22" i="18"/>
  <c r="I22" i="18"/>
  <c r="AT22" i="18" s="1"/>
  <c r="H22" i="18"/>
  <c r="G22" i="18"/>
  <c r="F22" i="18"/>
  <c r="E22" i="18"/>
  <c r="D22" i="18"/>
  <c r="C22" i="18"/>
  <c r="AD21" i="18"/>
  <c r="S21" i="18"/>
  <c r="R21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A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AS20" i="18" s="1"/>
  <c r="G20" i="18"/>
  <c r="F20" i="18"/>
  <c r="E20" i="18"/>
  <c r="D20" i="18"/>
  <c r="C20" i="18"/>
  <c r="AV19" i="18"/>
  <c r="AC19" i="18"/>
  <c r="S19" i="18"/>
  <c r="R19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AD18" i="18"/>
  <c r="S18" i="18"/>
  <c r="R18" i="18"/>
  <c r="Q18" i="18"/>
  <c r="P18" i="18"/>
  <c r="BA18" i="18" s="1"/>
  <c r="O18" i="18"/>
  <c r="N18" i="18"/>
  <c r="M18" i="18"/>
  <c r="L18" i="18"/>
  <c r="K18" i="18"/>
  <c r="J18" i="18"/>
  <c r="AU18" i="18" s="1"/>
  <c r="I18" i="18"/>
  <c r="H18" i="18"/>
  <c r="G18" i="18"/>
  <c r="F18" i="18"/>
  <c r="E18" i="18"/>
  <c r="D18" i="18"/>
  <c r="AO18" i="18" s="1"/>
  <c r="C18" i="18"/>
  <c r="AT17" i="18"/>
  <c r="S17" i="18"/>
  <c r="R17" i="18"/>
  <c r="Q17" i="18"/>
  <c r="P17" i="18"/>
  <c r="BA17" i="18" s="1"/>
  <c r="O17" i="18"/>
  <c r="N17" i="18"/>
  <c r="M17" i="18"/>
  <c r="L17" i="18"/>
  <c r="K17" i="18"/>
  <c r="J17" i="18"/>
  <c r="I17" i="18"/>
  <c r="H17" i="18"/>
  <c r="AS17" i="18" s="1"/>
  <c r="G17" i="18"/>
  <c r="F17" i="18"/>
  <c r="E17" i="18"/>
  <c r="D17" i="18"/>
  <c r="C17" i="18"/>
  <c r="BA16" i="18"/>
  <c r="S16" i="18"/>
  <c r="R16" i="18"/>
  <c r="Q16" i="18"/>
  <c r="P16" i="18"/>
  <c r="O16" i="18"/>
  <c r="N16" i="18"/>
  <c r="M16" i="18"/>
  <c r="L16" i="18"/>
  <c r="K16" i="18"/>
  <c r="J16" i="18"/>
  <c r="I16" i="18"/>
  <c r="AT16" i="18" s="1"/>
  <c r="H16" i="18"/>
  <c r="G16" i="18"/>
  <c r="F16" i="18"/>
  <c r="E16" i="18"/>
  <c r="D16" i="18"/>
  <c r="C16" i="18"/>
  <c r="AZ15" i="18"/>
  <c r="AT15" i="18"/>
  <c r="AA15" i="18"/>
  <c r="S15" i="18"/>
  <c r="BD15" i="18" s="1"/>
  <c r="R15" i="18"/>
  <c r="Q15" i="18"/>
  <c r="BB15" i="18" s="1"/>
  <c r="P15" i="18"/>
  <c r="O15" i="18"/>
  <c r="N15" i="18"/>
  <c r="M15" i="18"/>
  <c r="AX15" i="18" s="1"/>
  <c r="L15" i="18"/>
  <c r="K15" i="18"/>
  <c r="J15" i="18"/>
  <c r="I15" i="18"/>
  <c r="H15" i="18"/>
  <c r="G15" i="18"/>
  <c r="AR15" i="18" s="1"/>
  <c r="F15" i="18"/>
  <c r="E15" i="18"/>
  <c r="D15" i="18"/>
  <c r="C15" i="18"/>
  <c r="BB14" i="18"/>
  <c r="AI14" i="18"/>
  <c r="AC14" i="18"/>
  <c r="W14" i="18"/>
  <c r="S14" i="18"/>
  <c r="BD14" i="18" s="1"/>
  <c r="R14" i="18"/>
  <c r="Q14" i="18"/>
  <c r="P14" i="18"/>
  <c r="O14" i="18"/>
  <c r="AZ14" i="18" s="1"/>
  <c r="N14" i="18"/>
  <c r="AY14" i="18" s="1"/>
  <c r="M14" i="18"/>
  <c r="AX14" i="18" s="1"/>
  <c r="L14" i="18"/>
  <c r="K14" i="18"/>
  <c r="J14" i="18"/>
  <c r="I14" i="18"/>
  <c r="AT14" i="18" s="1"/>
  <c r="H14" i="18"/>
  <c r="AS14" i="18" s="1"/>
  <c r="G14" i="18"/>
  <c r="AR14" i="18" s="1"/>
  <c r="F14" i="18"/>
  <c r="E14" i="18"/>
  <c r="D14" i="18"/>
  <c r="C14" i="18"/>
  <c r="BD13" i="18"/>
  <c r="AX13" i="18"/>
  <c r="S13" i="18"/>
  <c r="R13" i="18"/>
  <c r="Q13" i="18"/>
  <c r="BB13" i="18" s="1"/>
  <c r="P13" i="18"/>
  <c r="BA13" i="18" s="1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AZ12" i="18"/>
  <c r="AT12" i="18"/>
  <c r="S12" i="18"/>
  <c r="BD12" i="18" s="1"/>
  <c r="R12" i="18"/>
  <c r="Q12" i="18"/>
  <c r="P12" i="18"/>
  <c r="O12" i="18"/>
  <c r="N12" i="18"/>
  <c r="M12" i="18"/>
  <c r="AX12" i="18" s="1"/>
  <c r="L12" i="18"/>
  <c r="K12" i="18"/>
  <c r="J12" i="18"/>
  <c r="I12" i="18"/>
  <c r="H12" i="18"/>
  <c r="G12" i="18"/>
  <c r="AR12" i="18" s="1"/>
  <c r="F12" i="18"/>
  <c r="E12" i="18"/>
  <c r="D12" i="18"/>
  <c r="C12" i="18"/>
  <c r="BB11" i="18"/>
  <c r="AV11" i="18"/>
  <c r="AI11" i="18"/>
  <c r="AC11" i="18"/>
  <c r="W11" i="18"/>
  <c r="S11" i="18"/>
  <c r="R11" i="18"/>
  <c r="Q11" i="18"/>
  <c r="P11" i="18"/>
  <c r="O11" i="18"/>
  <c r="AZ11" i="18" s="1"/>
  <c r="N11" i="18"/>
  <c r="AY11" i="18" s="1"/>
  <c r="M11" i="18"/>
  <c r="L11" i="18"/>
  <c r="K11" i="18"/>
  <c r="J11" i="18"/>
  <c r="I11" i="18"/>
  <c r="AT11" i="18" s="1"/>
  <c r="H11" i="18"/>
  <c r="AS11" i="18" s="1"/>
  <c r="G11" i="18"/>
  <c r="F11" i="18"/>
  <c r="E11" i="18"/>
  <c r="D11" i="18"/>
  <c r="C11" i="18"/>
  <c r="BD10" i="18"/>
  <c r="AY10" i="18"/>
  <c r="AX10" i="18"/>
  <c r="AS10" i="18"/>
  <c r="S10" i="18"/>
  <c r="R10" i="18"/>
  <c r="Q10" i="18"/>
  <c r="BB10" i="18" s="1"/>
  <c r="P10" i="18"/>
  <c r="BA10" i="18" s="1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AZ9" i="18"/>
  <c r="AT9" i="18"/>
  <c r="AA9" i="18"/>
  <c r="S9" i="18"/>
  <c r="BD9" i="18" s="1"/>
  <c r="R9" i="18"/>
  <c r="Q9" i="18"/>
  <c r="P9" i="18"/>
  <c r="O9" i="18"/>
  <c r="N9" i="18"/>
  <c r="M9" i="18"/>
  <c r="AX9" i="18" s="1"/>
  <c r="L9" i="18"/>
  <c r="K9" i="18"/>
  <c r="J9" i="18"/>
  <c r="I9" i="18"/>
  <c r="H9" i="18"/>
  <c r="G9" i="18"/>
  <c r="AR9" i="18" s="1"/>
  <c r="F9" i="18"/>
  <c r="E9" i="18"/>
  <c r="D9" i="18"/>
  <c r="C9" i="18"/>
  <c r="BB8" i="18"/>
  <c r="AJ8" i="18"/>
  <c r="AI8" i="18"/>
  <c r="AD8" i="18"/>
  <c r="AC8" i="18"/>
  <c r="X8" i="18"/>
  <c r="W8" i="18"/>
  <c r="S8" i="18"/>
  <c r="R8" i="18"/>
  <c r="Q8" i="18"/>
  <c r="P8" i="18"/>
  <c r="O8" i="18"/>
  <c r="AZ8" i="18" s="1"/>
  <c r="N8" i="18"/>
  <c r="AY8" i="18" s="1"/>
  <c r="M8" i="18"/>
  <c r="L8" i="18"/>
  <c r="K8" i="18"/>
  <c r="J8" i="18"/>
  <c r="I8" i="18"/>
  <c r="AT8" i="18" s="1"/>
  <c r="H8" i="18"/>
  <c r="AS8" i="18" s="1"/>
  <c r="G8" i="18"/>
  <c r="F8" i="18"/>
  <c r="E8" i="18"/>
  <c r="D8" i="18"/>
  <c r="C8" i="18"/>
  <c r="AY7" i="18"/>
  <c r="AX7" i="18"/>
  <c r="AS7" i="18"/>
  <c r="AR7" i="18"/>
  <c r="S7" i="18"/>
  <c r="R7" i="18"/>
  <c r="Q7" i="18"/>
  <c r="BB7" i="18" s="1"/>
  <c r="P7" i="18"/>
  <c r="BA7" i="18" s="1"/>
  <c r="O7" i="18"/>
  <c r="N7" i="18"/>
  <c r="M7" i="18"/>
  <c r="L7" i="18"/>
  <c r="K7" i="18"/>
  <c r="AV7" i="18" s="1"/>
  <c r="J7" i="18"/>
  <c r="I7" i="18"/>
  <c r="H7" i="18"/>
  <c r="G7" i="18"/>
  <c r="F7" i="18"/>
  <c r="E7" i="18"/>
  <c r="AP7" i="18" s="1"/>
  <c r="D7" i="18"/>
  <c r="C7" i="18"/>
  <c r="AO6" i="18"/>
  <c r="AB6" i="18"/>
  <c r="V6" i="18"/>
  <c r="S6" i="18"/>
  <c r="R6" i="18"/>
  <c r="Q6" i="18"/>
  <c r="BB6" i="18" s="1"/>
  <c r="P6" i="18"/>
  <c r="O6" i="18"/>
  <c r="N6" i="18"/>
  <c r="M6" i="18"/>
  <c r="L6" i="18"/>
  <c r="K6" i="18"/>
  <c r="AV6" i="18" s="1"/>
  <c r="J6" i="18"/>
  <c r="I6" i="18"/>
  <c r="H6" i="18"/>
  <c r="G6" i="18"/>
  <c r="F6" i="18"/>
  <c r="E6" i="18"/>
  <c r="AP6" i="18" s="1"/>
  <c r="D6" i="18"/>
  <c r="C6" i="18"/>
  <c r="U6" i="18" s="1"/>
  <c r="V8" i="17"/>
  <c r="U8" i="17"/>
  <c r="T8" i="17"/>
  <c r="S8" i="17"/>
  <c r="BB19" i="18" s="1"/>
  <c r="R8" i="17"/>
  <c r="Q8" i="17"/>
  <c r="AZ20" i="18" s="1"/>
  <c r="P8" i="17"/>
  <c r="O8" i="17"/>
  <c r="N8" i="17"/>
  <c r="M8" i="17"/>
  <c r="AV14" i="18" s="1"/>
  <c r="L8" i="17"/>
  <c r="K8" i="17"/>
  <c r="AT13" i="18" s="1"/>
  <c r="J8" i="17"/>
  <c r="I8" i="17"/>
  <c r="H8" i="17"/>
  <c r="G8" i="17"/>
  <c r="AP11" i="18" s="1"/>
  <c r="F8" i="17"/>
  <c r="E8" i="17"/>
  <c r="D8" i="17"/>
  <c r="C8" i="17"/>
  <c r="B8" i="17"/>
  <c r="V7" i="17"/>
  <c r="U7" i="17"/>
  <c r="T7" i="17"/>
  <c r="S7" i="17"/>
  <c r="R7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B7" i="17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S56" i="11"/>
  <c r="R56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S55" i="11"/>
  <c r="R55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S54" i="11"/>
  <c r="R54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S53" i="11"/>
  <c r="R53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S52" i="11"/>
  <c r="R52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U93" i="9"/>
  <c r="U95" i="9" s="1"/>
  <c r="X84" i="9"/>
  <c r="Y83" i="9"/>
  <c r="X83" i="9"/>
  <c r="W83" i="9"/>
  <c r="V83" i="9"/>
  <c r="U83" i="9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F83" i="9"/>
  <c r="R74" i="9"/>
  <c r="R53" i="9" s="1"/>
  <c r="R94" i="9" s="1"/>
  <c r="Y72" i="9"/>
  <c r="X72" i="9"/>
  <c r="W72" i="9"/>
  <c r="V72" i="9"/>
  <c r="U72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G61" i="9"/>
  <c r="F61" i="9"/>
  <c r="E61" i="9"/>
  <c r="G60" i="9"/>
  <c r="F60" i="9"/>
  <c r="E60" i="9"/>
  <c r="G59" i="9"/>
  <c r="F59" i="9"/>
  <c r="E59" i="9"/>
  <c r="G58" i="9"/>
  <c r="F58" i="9"/>
  <c r="E58" i="9"/>
  <c r="G57" i="9"/>
  <c r="F57" i="9"/>
  <c r="E57" i="9"/>
  <c r="G56" i="9"/>
  <c r="F56" i="9"/>
  <c r="E56" i="9"/>
  <c r="G55" i="9"/>
  <c r="F55" i="9"/>
  <c r="E55" i="9"/>
  <c r="G54" i="9"/>
  <c r="G62" i="9" s="1"/>
  <c r="F54" i="9"/>
  <c r="E54" i="9"/>
  <c r="Q53" i="9"/>
  <c r="Q94" i="9" s="1"/>
  <c r="F53" i="9"/>
  <c r="E53" i="9"/>
  <c r="O52" i="9"/>
  <c r="O88" i="9" s="1"/>
  <c r="N52" i="9"/>
  <c r="N88" i="9" s="1"/>
  <c r="X51" i="9"/>
  <c r="X74" i="9" s="1"/>
  <c r="X53" i="9" s="1"/>
  <c r="X94" i="9" s="1"/>
  <c r="W51" i="9"/>
  <c r="W74" i="9" s="1"/>
  <c r="W53" i="9" s="1"/>
  <c r="W94" i="9" s="1"/>
  <c r="V51" i="9"/>
  <c r="V74" i="9" s="1"/>
  <c r="V53" i="9" s="1"/>
  <c r="V94" i="9" s="1"/>
  <c r="R51" i="9"/>
  <c r="Q51" i="9"/>
  <c r="Q74" i="9" s="1"/>
  <c r="P51" i="9"/>
  <c r="P74" i="9" s="1"/>
  <c r="P53" i="9" s="1"/>
  <c r="P94" i="9" s="1"/>
  <c r="L51" i="9"/>
  <c r="L74" i="9" s="1"/>
  <c r="L53" i="9" s="1"/>
  <c r="L94" i="9" s="1"/>
  <c r="K51" i="9"/>
  <c r="K74" i="9" s="1"/>
  <c r="K53" i="9" s="1"/>
  <c r="K94" i="9" s="1"/>
  <c r="J51" i="9"/>
  <c r="J74" i="9" s="1"/>
  <c r="J53" i="9" s="1"/>
  <c r="J94" i="9" s="1"/>
  <c r="F51" i="9"/>
  <c r="F74" i="9" s="1"/>
  <c r="E51" i="9"/>
  <c r="E74" i="9" s="1"/>
  <c r="Y50" i="9"/>
  <c r="Y73" i="9" s="1"/>
  <c r="Y52" i="9" s="1"/>
  <c r="Y88" i="9" s="1"/>
  <c r="U50" i="9"/>
  <c r="U73" i="9" s="1"/>
  <c r="U52" i="9" s="1"/>
  <c r="U88" i="9" s="1"/>
  <c r="T50" i="9"/>
  <c r="T73" i="9" s="1"/>
  <c r="T52" i="9" s="1"/>
  <c r="T88" i="9" s="1"/>
  <c r="S50" i="9"/>
  <c r="S73" i="9" s="1"/>
  <c r="S52" i="9" s="1"/>
  <c r="S88" i="9" s="1"/>
  <c r="O50" i="9"/>
  <c r="O73" i="9" s="1"/>
  <c r="N50" i="9"/>
  <c r="N73" i="9" s="1"/>
  <c r="M50" i="9"/>
  <c r="M73" i="9" s="1"/>
  <c r="M52" i="9" s="1"/>
  <c r="M88" i="9" s="1"/>
  <c r="I50" i="9"/>
  <c r="I73" i="9" s="1"/>
  <c r="I52" i="9" s="1"/>
  <c r="I88" i="9" s="1"/>
  <c r="H50" i="9"/>
  <c r="H73" i="9" s="1"/>
  <c r="H52" i="9" s="1"/>
  <c r="H88" i="9" s="1"/>
  <c r="G50" i="9"/>
  <c r="G73" i="9" s="1"/>
  <c r="G52" i="9" s="1"/>
  <c r="G34" i="9"/>
  <c r="G33" i="9"/>
  <c r="G35" i="9" s="1"/>
  <c r="F33" i="9"/>
  <c r="E33" i="9"/>
  <c r="Y32" i="9"/>
  <c r="Y93" i="9" s="1"/>
  <c r="V32" i="9"/>
  <c r="V93" i="9" s="1"/>
  <c r="U32" i="9"/>
  <c r="T32" i="9"/>
  <c r="T93" i="9" s="1"/>
  <c r="S32" i="9"/>
  <c r="S93" i="9" s="1"/>
  <c r="P32" i="9"/>
  <c r="P93" i="9" s="1"/>
  <c r="O32" i="9"/>
  <c r="O93" i="9" s="1"/>
  <c r="N32" i="9"/>
  <c r="N93" i="9" s="1"/>
  <c r="M32" i="9"/>
  <c r="M93" i="9" s="1"/>
  <c r="J32" i="9"/>
  <c r="J93" i="9" s="1"/>
  <c r="I32" i="9"/>
  <c r="I93" i="9" s="1"/>
  <c r="H32" i="9"/>
  <c r="H93" i="9" s="1"/>
  <c r="G32" i="9"/>
  <c r="Y31" i="9"/>
  <c r="Y87" i="9" s="1"/>
  <c r="X31" i="9"/>
  <c r="X87" i="9" s="1"/>
  <c r="W31" i="9"/>
  <c r="W87" i="9" s="1"/>
  <c r="V31" i="9"/>
  <c r="V87" i="9" s="1"/>
  <c r="S31" i="9"/>
  <c r="S87" i="9" s="1"/>
  <c r="R31" i="9"/>
  <c r="R87" i="9" s="1"/>
  <c r="Q31" i="9"/>
  <c r="Q87" i="9" s="1"/>
  <c r="P31" i="9"/>
  <c r="P87" i="9" s="1"/>
  <c r="M31" i="9"/>
  <c r="M87" i="9" s="1"/>
  <c r="M89" i="9" s="1"/>
  <c r="L31" i="9"/>
  <c r="L87" i="9" s="1"/>
  <c r="K31" i="9"/>
  <c r="K87" i="9" s="1"/>
  <c r="J31" i="9"/>
  <c r="J87" i="9" s="1"/>
  <c r="G31" i="9"/>
  <c r="F31" i="9"/>
  <c r="E31" i="9"/>
  <c r="U13" i="9"/>
  <c r="U12" i="9"/>
  <c r="U11" i="9"/>
  <c r="U51" i="9" s="1"/>
  <c r="U74" i="9" s="1"/>
  <c r="U53" i="9" s="1"/>
  <c r="U94" i="9" s="1"/>
  <c r="U10" i="9"/>
  <c r="U9" i="9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D66" i="3"/>
  <c r="C66" i="3"/>
  <c r="S65" i="3"/>
  <c r="R65" i="3"/>
  <c r="Q65" i="3"/>
  <c r="P65" i="3"/>
  <c r="O65" i="3"/>
  <c r="N65" i="3"/>
  <c r="M65" i="3"/>
  <c r="L65" i="3"/>
  <c r="K65" i="3"/>
  <c r="J65" i="3"/>
  <c r="I65" i="3"/>
  <c r="H65" i="3"/>
  <c r="G65" i="3"/>
  <c r="F65" i="3"/>
  <c r="E65" i="3"/>
  <c r="D65" i="3"/>
  <c r="C65" i="3"/>
  <c r="S64" i="3"/>
  <c r="R64" i="3"/>
  <c r="Q64" i="3"/>
  <c r="P64" i="3"/>
  <c r="O64" i="3"/>
  <c r="N64" i="3"/>
  <c r="M64" i="3"/>
  <c r="L64" i="3"/>
  <c r="K64" i="3"/>
  <c r="J64" i="3"/>
  <c r="I64" i="3"/>
  <c r="H64" i="3"/>
  <c r="G64" i="3"/>
  <c r="F64" i="3"/>
  <c r="E64" i="3"/>
  <c r="D64" i="3"/>
  <c r="C64" i="3"/>
  <c r="S63" i="3"/>
  <c r="R63" i="3"/>
  <c r="Q63" i="3"/>
  <c r="P63" i="3"/>
  <c r="O63" i="3"/>
  <c r="N63" i="3"/>
  <c r="M63" i="3"/>
  <c r="L63" i="3"/>
  <c r="K63" i="3"/>
  <c r="J63" i="3"/>
  <c r="I63" i="3"/>
  <c r="H63" i="3"/>
  <c r="G63" i="3"/>
  <c r="F63" i="3"/>
  <c r="E63" i="3"/>
  <c r="D63" i="3"/>
  <c r="C63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D62" i="3"/>
  <c r="C62" i="3"/>
  <c r="S61" i="3"/>
  <c r="R61" i="3"/>
  <c r="Q61" i="3"/>
  <c r="P61" i="3"/>
  <c r="O61" i="3"/>
  <c r="N61" i="3"/>
  <c r="M61" i="3"/>
  <c r="L61" i="3"/>
  <c r="K61" i="3"/>
  <c r="J61" i="3"/>
  <c r="I61" i="3"/>
  <c r="H61" i="3"/>
  <c r="G61" i="3"/>
  <c r="F61" i="3"/>
  <c r="E61" i="3"/>
  <c r="D61" i="3"/>
  <c r="C61" i="3"/>
  <c r="S60" i="3"/>
  <c r="R60" i="3"/>
  <c r="Q60" i="3"/>
  <c r="P60" i="3"/>
  <c r="O60" i="3"/>
  <c r="N60" i="3"/>
  <c r="M60" i="3"/>
  <c r="L60" i="3"/>
  <c r="K60" i="3"/>
  <c r="J60" i="3"/>
  <c r="I60" i="3"/>
  <c r="H60" i="3"/>
  <c r="G60" i="3"/>
  <c r="F60" i="3"/>
  <c r="E60" i="3"/>
  <c r="D60" i="3"/>
  <c r="C60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D59" i="3"/>
  <c r="C59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S57" i="3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D56" i="3"/>
  <c r="C56" i="3"/>
  <c r="S55" i="3"/>
  <c r="R55" i="3"/>
  <c r="Q55" i="3"/>
  <c r="P55" i="3"/>
  <c r="O55" i="3"/>
  <c r="N55" i="3"/>
  <c r="M55" i="3"/>
  <c r="L55" i="3"/>
  <c r="K55" i="3"/>
  <c r="J55" i="3"/>
  <c r="I55" i="3"/>
  <c r="H55" i="3"/>
  <c r="G55" i="3"/>
  <c r="F55" i="3"/>
  <c r="E55" i="3"/>
  <c r="D55" i="3"/>
  <c r="C55" i="3"/>
  <c r="S54" i="3"/>
  <c r="R54" i="3"/>
  <c r="Q54" i="3"/>
  <c r="P54" i="3"/>
  <c r="O54" i="3"/>
  <c r="N54" i="3"/>
  <c r="M54" i="3"/>
  <c r="L54" i="3"/>
  <c r="K54" i="3"/>
  <c r="J54" i="3"/>
  <c r="I54" i="3"/>
  <c r="H54" i="3"/>
  <c r="G54" i="3"/>
  <c r="F54" i="3"/>
  <c r="E54" i="3"/>
  <c r="D54" i="3"/>
  <c r="C54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D53" i="3"/>
  <c r="C53" i="3"/>
  <c r="S52" i="3"/>
  <c r="R52" i="3"/>
  <c r="Q52" i="3"/>
  <c r="P52" i="3"/>
  <c r="O52" i="3"/>
  <c r="N52" i="3"/>
  <c r="M52" i="3"/>
  <c r="L52" i="3"/>
  <c r="K52" i="3"/>
  <c r="J52" i="3"/>
  <c r="I52" i="3"/>
  <c r="H52" i="3"/>
  <c r="G52" i="3"/>
  <c r="F52" i="3"/>
  <c r="E52" i="3"/>
  <c r="D52" i="3"/>
  <c r="C52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D51" i="3"/>
  <c r="C51" i="3"/>
  <c r="S50" i="3"/>
  <c r="R50" i="3"/>
  <c r="Q50" i="3"/>
  <c r="P50" i="3"/>
  <c r="O50" i="3"/>
  <c r="N50" i="3"/>
  <c r="M50" i="3"/>
  <c r="L50" i="3"/>
  <c r="K50" i="3"/>
  <c r="J50" i="3"/>
  <c r="I50" i="3"/>
  <c r="H50" i="3"/>
  <c r="G50" i="3"/>
  <c r="F50" i="3"/>
  <c r="E50" i="3"/>
  <c r="D50" i="3"/>
  <c r="C50" i="3"/>
  <c r="S49" i="3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D46" i="3"/>
  <c r="C46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D45" i="3"/>
  <c r="C45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D43" i="3"/>
  <c r="C43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D37" i="3"/>
  <c r="C37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D35" i="3"/>
  <c r="C35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D34" i="3"/>
  <c r="C34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D33" i="3"/>
  <c r="C33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D30" i="3"/>
  <c r="C30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D29" i="3"/>
  <c r="C29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D28" i="3"/>
  <c r="C28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D19" i="3"/>
  <c r="C19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E16" i="3"/>
  <c r="D16" i="3"/>
  <c r="C16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S11" i="3"/>
  <c r="R11" i="3"/>
  <c r="Q11" i="3"/>
  <c r="P11" i="3"/>
  <c r="CO11" i="3" s="1"/>
  <c r="O11" i="3"/>
  <c r="N11" i="3"/>
  <c r="M11" i="3"/>
  <c r="L11" i="3"/>
  <c r="K11" i="3"/>
  <c r="J11" i="3"/>
  <c r="I11" i="3"/>
  <c r="H11" i="3"/>
  <c r="G11" i="3"/>
  <c r="F11" i="3"/>
  <c r="E11" i="3"/>
  <c r="D11" i="3"/>
  <c r="CC11" i="3" s="1"/>
  <c r="C11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S9" i="3"/>
  <c r="R9" i="3"/>
  <c r="Q9" i="3"/>
  <c r="P9" i="3"/>
  <c r="CO9" i="3" s="1"/>
  <c r="O9" i="3"/>
  <c r="N9" i="3"/>
  <c r="M9" i="3"/>
  <c r="L9" i="3"/>
  <c r="K9" i="3"/>
  <c r="J9" i="3"/>
  <c r="I9" i="3"/>
  <c r="H9" i="3"/>
  <c r="G9" i="3"/>
  <c r="F9" i="3"/>
  <c r="E9" i="3"/>
  <c r="D9" i="3"/>
  <c r="CC9" i="3" s="1"/>
  <c r="C9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U62" i="1"/>
  <c r="O62" i="1"/>
  <c r="I62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U52" i="1"/>
  <c r="O52" i="1"/>
  <c r="I52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U43" i="1"/>
  <c r="O43" i="1"/>
  <c r="I43" i="1"/>
  <c r="Y42" i="1"/>
  <c r="Y52" i="1" s="1"/>
  <c r="Y43" i="1" s="1"/>
  <c r="X42" i="1"/>
  <c r="X52" i="1" s="1"/>
  <c r="X43" i="1" s="1"/>
  <c r="W42" i="1"/>
  <c r="W52" i="1" s="1"/>
  <c r="W43" i="1" s="1"/>
  <c r="V42" i="1"/>
  <c r="V52" i="1" s="1"/>
  <c r="V43" i="1" s="1"/>
  <c r="U42" i="1"/>
  <c r="T42" i="1"/>
  <c r="T52" i="1" s="1"/>
  <c r="T43" i="1" s="1"/>
  <c r="S42" i="1"/>
  <c r="S52" i="1" s="1"/>
  <c r="S43" i="1" s="1"/>
  <c r="R42" i="1"/>
  <c r="O11" i="2" s="1"/>
  <c r="Q42" i="1"/>
  <c r="Q52" i="1" s="1"/>
  <c r="Q43" i="1" s="1"/>
  <c r="P42" i="1"/>
  <c r="P52" i="1" s="1"/>
  <c r="P43" i="1" s="1"/>
  <c r="O42" i="1"/>
  <c r="N42" i="1"/>
  <c r="N52" i="1" s="1"/>
  <c r="N43" i="1" s="1"/>
  <c r="M42" i="1"/>
  <c r="M52" i="1" s="1"/>
  <c r="M43" i="1" s="1"/>
  <c r="L42" i="1"/>
  <c r="L52" i="1" s="1"/>
  <c r="L43" i="1" s="1"/>
  <c r="K42" i="1"/>
  <c r="K52" i="1" s="1"/>
  <c r="K43" i="1" s="1"/>
  <c r="J42" i="1"/>
  <c r="J52" i="1" s="1"/>
  <c r="J43" i="1" s="1"/>
  <c r="I42" i="1"/>
  <c r="H42" i="1"/>
  <c r="H52" i="1" s="1"/>
  <c r="H43" i="1" s="1"/>
  <c r="G42" i="1"/>
  <c r="G52" i="1" s="1"/>
  <c r="G43" i="1" s="1"/>
  <c r="F42" i="1"/>
  <c r="C11" i="2" s="1"/>
  <c r="E42" i="1"/>
  <c r="E52" i="1" s="1"/>
  <c r="E43" i="1" s="1"/>
  <c r="Y29" i="1"/>
  <c r="X29" i="1"/>
  <c r="U13" i="2" s="1"/>
  <c r="W29" i="1"/>
  <c r="T11" i="2" s="1"/>
  <c r="V29" i="1"/>
  <c r="S11" i="2" s="1"/>
  <c r="U29" i="1"/>
  <c r="R13" i="2" s="1"/>
  <c r="T29" i="1"/>
  <c r="S29" i="1"/>
  <c r="R29" i="1"/>
  <c r="Q29" i="1"/>
  <c r="N11" i="2" s="1"/>
  <c r="P29" i="1"/>
  <c r="M11" i="2" s="1"/>
  <c r="O29" i="1"/>
  <c r="L11" i="2" s="1"/>
  <c r="N29" i="1"/>
  <c r="M29" i="1"/>
  <c r="L29" i="1"/>
  <c r="K29" i="1"/>
  <c r="H11" i="2" s="1"/>
  <c r="J29" i="1"/>
  <c r="G11" i="2" s="1"/>
  <c r="I29" i="1"/>
  <c r="F13" i="2" s="1"/>
  <c r="H29" i="1"/>
  <c r="G29" i="1"/>
  <c r="F29" i="1"/>
  <c r="E29" i="1"/>
  <c r="B11" i="2" s="1"/>
  <c r="U13" i="1"/>
  <c r="U12" i="1"/>
  <c r="U11" i="1"/>
  <c r="U10" i="1"/>
  <c r="X62" i="1" s="1"/>
  <c r="U9" i="1"/>
  <c r="J13" i="2" l="1"/>
  <c r="AU7" i="3"/>
  <c r="CC8" i="3"/>
  <c r="CO8" i="3"/>
  <c r="CJ9" i="3"/>
  <c r="CR11" i="3"/>
  <c r="BA13" i="3"/>
  <c r="Q13" i="2"/>
  <c r="AH7" i="3"/>
  <c r="CQ9" i="3"/>
  <c r="CR10" i="3"/>
  <c r="BI12" i="3"/>
  <c r="BP13" i="3"/>
  <c r="CC36" i="3"/>
  <c r="CC35" i="3"/>
  <c r="CC34" i="3"/>
  <c r="CC32" i="3"/>
  <c r="CC31" i="3"/>
  <c r="BP36" i="3"/>
  <c r="BP35" i="3"/>
  <c r="BP34" i="3"/>
  <c r="BP31" i="3"/>
  <c r="BP32" i="3"/>
  <c r="CO36" i="3"/>
  <c r="CO35" i="3"/>
  <c r="CO34" i="3"/>
  <c r="CO32" i="3"/>
  <c r="CO31" i="3"/>
  <c r="I7" i="2"/>
  <c r="BS46" i="3"/>
  <c r="BS66" i="3"/>
  <c r="BS63" i="3"/>
  <c r="BS60" i="3"/>
  <c r="BS57" i="3"/>
  <c r="BS54" i="3"/>
  <c r="BS51" i="3"/>
  <c r="BS43" i="3"/>
  <c r="BS37" i="3"/>
  <c r="BS42" i="3"/>
  <c r="BS36" i="3"/>
  <c r="BS28" i="3"/>
  <c r="BS25" i="3"/>
  <c r="BS22" i="3"/>
  <c r="BS40" i="3"/>
  <c r="BS48" i="3"/>
  <c r="BS45" i="3"/>
  <c r="BS39" i="3"/>
  <c r="BS21" i="3"/>
  <c r="BS15" i="3"/>
  <c r="BS12" i="3"/>
  <c r="BS13" i="3"/>
  <c r="BS19" i="3"/>
  <c r="BS27" i="3"/>
  <c r="BS24" i="3"/>
  <c r="BS16" i="3"/>
  <c r="BS18" i="3"/>
  <c r="BS9" i="3"/>
  <c r="BS6" i="3"/>
  <c r="U7" i="2"/>
  <c r="CC6" i="3"/>
  <c r="CO6" i="3"/>
  <c r="CP7" i="3"/>
  <c r="CG10" i="3"/>
  <c r="CC12" i="3"/>
  <c r="CI12" i="3"/>
  <c r="CO12" i="3"/>
  <c r="I13" i="2"/>
  <c r="BQ66" i="3"/>
  <c r="BQ48" i="3"/>
  <c r="BQ45" i="3"/>
  <c r="BQ65" i="3"/>
  <c r="BQ62" i="3"/>
  <c r="BQ59" i="3"/>
  <c r="BQ56" i="3"/>
  <c r="BQ53" i="3"/>
  <c r="BQ50" i="3"/>
  <c r="BQ44" i="3"/>
  <c r="BQ38" i="3"/>
  <c r="BQ49" i="3"/>
  <c r="BQ27" i="3"/>
  <c r="BQ24" i="3"/>
  <c r="BQ42" i="3"/>
  <c r="BQ36" i="3"/>
  <c r="BQ41" i="3"/>
  <c r="BQ29" i="3"/>
  <c r="BQ26" i="3"/>
  <c r="BQ23" i="3"/>
  <c r="BQ47" i="3"/>
  <c r="BQ21" i="3"/>
  <c r="BQ15" i="3"/>
  <c r="BQ12" i="3"/>
  <c r="BQ11" i="3"/>
  <c r="BQ20" i="3"/>
  <c r="BQ14" i="3"/>
  <c r="BQ39" i="3"/>
  <c r="BQ18" i="3"/>
  <c r="BQ17" i="3"/>
  <c r="BQ8" i="3"/>
  <c r="BW66" i="3"/>
  <c r="BW48" i="3"/>
  <c r="BW45" i="3"/>
  <c r="BW65" i="3"/>
  <c r="BW62" i="3"/>
  <c r="BW59" i="3"/>
  <c r="BW56" i="3"/>
  <c r="BW53" i="3"/>
  <c r="BW50" i="3"/>
  <c r="BW49" i="3"/>
  <c r="BW42" i="3"/>
  <c r="BW36" i="3"/>
  <c r="BW41" i="3"/>
  <c r="BW27" i="3"/>
  <c r="BW24" i="3"/>
  <c r="BW39" i="3"/>
  <c r="BW47" i="3"/>
  <c r="BW44" i="3"/>
  <c r="BW38" i="3"/>
  <c r="BW20" i="3"/>
  <c r="BW14" i="3"/>
  <c r="BW15" i="3"/>
  <c r="BW11" i="3"/>
  <c r="BW12" i="3"/>
  <c r="BW29" i="3"/>
  <c r="BW23" i="3"/>
  <c r="BW8" i="3"/>
  <c r="BW18" i="3"/>
  <c r="BW17" i="3"/>
  <c r="BW21" i="3"/>
  <c r="BW26" i="3"/>
  <c r="CQ7" i="3"/>
  <c r="CR8" i="3"/>
  <c r="BC12" i="3"/>
  <c r="CR46" i="3"/>
  <c r="CR66" i="3"/>
  <c r="CR63" i="3"/>
  <c r="CR60" i="3"/>
  <c r="CR57" i="3"/>
  <c r="CR54" i="3"/>
  <c r="CR51" i="3"/>
  <c r="CR48" i="3"/>
  <c r="CR45" i="3"/>
  <c r="CR40" i="3"/>
  <c r="CR28" i="3"/>
  <c r="CR25" i="3"/>
  <c r="CR22" i="3"/>
  <c r="CR39" i="3"/>
  <c r="CR43" i="3"/>
  <c r="CR37" i="3"/>
  <c r="CR19" i="3"/>
  <c r="CR13" i="3"/>
  <c r="CR36" i="3"/>
  <c r="CR27" i="3"/>
  <c r="CR24" i="3"/>
  <c r="CR21" i="3"/>
  <c r="CR18" i="3"/>
  <c r="CR12" i="3"/>
  <c r="CR9" i="3"/>
  <c r="CR42" i="3"/>
  <c r="CR16" i="3"/>
  <c r="CR6" i="3"/>
  <c r="CR15" i="3"/>
  <c r="BK66" i="3"/>
  <c r="BK49" i="3"/>
  <c r="BK48" i="3"/>
  <c r="BK45" i="3"/>
  <c r="BK65" i="3"/>
  <c r="BK62" i="3"/>
  <c r="BK59" i="3"/>
  <c r="BK56" i="3"/>
  <c r="BK53" i="3"/>
  <c r="BK50" i="3"/>
  <c r="BK47" i="3"/>
  <c r="BK39" i="3"/>
  <c r="BK27" i="3"/>
  <c r="BK24" i="3"/>
  <c r="BK44" i="3"/>
  <c r="BK38" i="3"/>
  <c r="BK42" i="3"/>
  <c r="BK36" i="3"/>
  <c r="BK18" i="3"/>
  <c r="BK8" i="3"/>
  <c r="BK29" i="3"/>
  <c r="BK26" i="3"/>
  <c r="BK23" i="3"/>
  <c r="BK17" i="3"/>
  <c r="BK12" i="3"/>
  <c r="BK41" i="3"/>
  <c r="BK21" i="3"/>
  <c r="BK15" i="3"/>
  <c r="BK20" i="3"/>
  <c r="BK14" i="3"/>
  <c r="BK11" i="3"/>
  <c r="BL36" i="3"/>
  <c r="BL33" i="3"/>
  <c r="BL32" i="3"/>
  <c r="BL35" i="3"/>
  <c r="BR36" i="3"/>
  <c r="BR35" i="3"/>
  <c r="BR33" i="3"/>
  <c r="BR32" i="3"/>
  <c r="BR30" i="3"/>
  <c r="BX36" i="3"/>
  <c r="BX35" i="3"/>
  <c r="BX33" i="3"/>
  <c r="BX32" i="3"/>
  <c r="CF7" i="3"/>
  <c r="CR7" i="3"/>
  <c r="AW11" i="3"/>
  <c r="BB28" i="3"/>
  <c r="L9" i="2"/>
  <c r="AV22" i="3" s="1"/>
  <c r="U11" i="2"/>
  <c r="CO13" i="3"/>
  <c r="AW17" i="3"/>
  <c r="CC22" i="3"/>
  <c r="CC28" i="3"/>
  <c r="CO29" i="3"/>
  <c r="CO33" i="3"/>
  <c r="J62" i="1"/>
  <c r="G9" i="2" s="1"/>
  <c r="AQ13" i="3" s="1"/>
  <c r="P62" i="1"/>
  <c r="V62" i="1"/>
  <c r="J7" i="2"/>
  <c r="M9" i="2"/>
  <c r="AW12" i="3" s="1"/>
  <c r="S9" i="2"/>
  <c r="BC36" i="3" s="1"/>
  <c r="D11" i="2"/>
  <c r="J11" i="2"/>
  <c r="BN13" i="3" s="1"/>
  <c r="P11" i="2"/>
  <c r="V11" i="2"/>
  <c r="G13" i="2"/>
  <c r="CD9" i="3" s="1"/>
  <c r="M13" i="2"/>
  <c r="S13" i="2"/>
  <c r="CP10" i="3" s="1"/>
  <c r="BA6" i="3"/>
  <c r="BN6" i="3"/>
  <c r="BT6" i="3"/>
  <c r="AD7" i="3"/>
  <c r="AW7" i="3"/>
  <c r="BC7" i="3"/>
  <c r="BP7" i="3"/>
  <c r="CC7" i="3"/>
  <c r="CO7" i="3"/>
  <c r="BL8" i="3"/>
  <c r="BR8" i="3"/>
  <c r="BX8" i="3"/>
  <c r="BT9" i="3"/>
  <c r="AW10" i="3"/>
  <c r="BC10" i="3"/>
  <c r="BP10" i="3"/>
  <c r="CC10" i="3"/>
  <c r="CO10" i="3"/>
  <c r="BL11" i="3"/>
  <c r="BR11" i="3"/>
  <c r="BX11" i="3"/>
  <c r="BN12" i="3"/>
  <c r="BT12" i="3"/>
  <c r="CD13" i="3"/>
  <c r="CJ13" i="3"/>
  <c r="AW13" i="3"/>
  <c r="BC13" i="3"/>
  <c r="AO14" i="3"/>
  <c r="BN15" i="3"/>
  <c r="BT15" i="3"/>
  <c r="BL17" i="3"/>
  <c r="BR17" i="3"/>
  <c r="CQ17" i="3"/>
  <c r="BX17" i="3"/>
  <c r="AW18" i="3"/>
  <c r="BC18" i="3"/>
  <c r="CC19" i="3"/>
  <c r="BP19" i="3"/>
  <c r="CO19" i="3"/>
  <c r="CG21" i="3"/>
  <c r="BN21" i="3"/>
  <c r="BT21" i="3"/>
  <c r="CD22" i="3"/>
  <c r="CJ22" i="3"/>
  <c r="AW23" i="3"/>
  <c r="BC23" i="3"/>
  <c r="AW24" i="3"/>
  <c r="BC24" i="3"/>
  <c r="CD25" i="3"/>
  <c r="CJ25" i="3"/>
  <c r="AQ26" i="3"/>
  <c r="AW26" i="3"/>
  <c r="BC26" i="3"/>
  <c r="AW27" i="3"/>
  <c r="BC27" i="3"/>
  <c r="CD28" i="3"/>
  <c r="CJ28" i="3"/>
  <c r="AW29" i="3"/>
  <c r="BC29" i="3"/>
  <c r="CD31" i="3"/>
  <c r="BK31" i="3"/>
  <c r="CJ31" i="3"/>
  <c r="BQ31" i="3"/>
  <c r="BW31" i="3"/>
  <c r="BC31" i="3"/>
  <c r="AW35" i="3"/>
  <c r="BL38" i="3"/>
  <c r="CK38" i="3"/>
  <c r="BR38" i="3"/>
  <c r="BX38" i="3"/>
  <c r="BD38" i="3"/>
  <c r="AP44" i="3"/>
  <c r="R9" i="2"/>
  <c r="BB25" i="3" s="1"/>
  <c r="L13" i="2"/>
  <c r="CI10" i="3" s="1"/>
  <c r="BB7" i="3"/>
  <c r="BB13" i="3"/>
  <c r="BC17" i="3"/>
  <c r="CC18" i="3"/>
  <c r="CC23" i="3"/>
  <c r="CC24" i="3"/>
  <c r="CI25" i="3"/>
  <c r="BP25" i="3"/>
  <c r="CO26" i="3"/>
  <c r="CC33" i="3"/>
  <c r="E62" i="1"/>
  <c r="K62" i="1"/>
  <c r="H9" i="2" s="1"/>
  <c r="AR42" i="3" s="1"/>
  <c r="Q62" i="1"/>
  <c r="N9" i="2" s="1"/>
  <c r="AX15" i="3" s="1"/>
  <c r="W62" i="1"/>
  <c r="Q7" i="2"/>
  <c r="T9" i="2"/>
  <c r="BD8" i="3" s="1"/>
  <c r="E11" i="2"/>
  <c r="K11" i="2"/>
  <c r="BO6" i="3" s="1"/>
  <c r="Q11" i="2"/>
  <c r="BU12" i="3" s="1"/>
  <c r="N13" i="2"/>
  <c r="CK9" i="3" s="1"/>
  <c r="T13" i="2"/>
  <c r="W6" i="3"/>
  <c r="AV6" i="3"/>
  <c r="BB6" i="3"/>
  <c r="BU6" i="3"/>
  <c r="BD7" i="3"/>
  <c r="BK7" i="3"/>
  <c r="BQ7" i="3"/>
  <c r="BW7" i="3"/>
  <c r="AG8" i="3"/>
  <c r="BS8" i="3"/>
  <c r="AC9" i="3"/>
  <c r="AV9" i="3"/>
  <c r="BB9" i="3"/>
  <c r="BU9" i="3"/>
  <c r="BK10" i="3"/>
  <c r="BQ10" i="3"/>
  <c r="BW10" i="3"/>
  <c r="BS11" i="3"/>
  <c r="AV12" i="3"/>
  <c r="BB12" i="3"/>
  <c r="CK13" i="3"/>
  <c r="CQ13" i="3"/>
  <c r="BX13" i="3"/>
  <c r="BD13" i="3"/>
  <c r="BK13" i="3"/>
  <c r="BQ13" i="3"/>
  <c r="BW13" i="3"/>
  <c r="CC14" i="3"/>
  <c r="CI14" i="3"/>
  <c r="BP14" i="3"/>
  <c r="CO14" i="3"/>
  <c r="AV14" i="3"/>
  <c r="BI15" i="3"/>
  <c r="BN16" i="3"/>
  <c r="Z16" i="3"/>
  <c r="BT16" i="3"/>
  <c r="CR17" i="3"/>
  <c r="BD17" i="3"/>
  <c r="BL18" i="3"/>
  <c r="CK18" i="3"/>
  <c r="BR18" i="3"/>
  <c r="CQ18" i="3"/>
  <c r="BX18" i="3"/>
  <c r="CD19" i="3"/>
  <c r="CJ19" i="3"/>
  <c r="AV19" i="3"/>
  <c r="CC20" i="3"/>
  <c r="CI20" i="3"/>
  <c r="BP20" i="3"/>
  <c r="CO20" i="3"/>
  <c r="AV20" i="3"/>
  <c r="BI21" i="3"/>
  <c r="CK22" i="3"/>
  <c r="CQ22" i="3"/>
  <c r="BL23" i="3"/>
  <c r="CK23" i="3"/>
  <c r="BR23" i="3"/>
  <c r="CQ23" i="3"/>
  <c r="BX23" i="3"/>
  <c r="CK24" i="3"/>
  <c r="CQ24" i="3"/>
  <c r="CK25" i="3"/>
  <c r="CQ25" i="3"/>
  <c r="AV25" i="3"/>
  <c r="X26" i="3"/>
  <c r="BL26" i="3"/>
  <c r="CK26" i="3"/>
  <c r="BR26" i="3"/>
  <c r="AJ26" i="3"/>
  <c r="CQ26" i="3"/>
  <c r="BX26" i="3"/>
  <c r="CK27" i="3"/>
  <c r="CQ27" i="3"/>
  <c r="CK28" i="3"/>
  <c r="CQ28" i="3"/>
  <c r="BL29" i="3"/>
  <c r="CK29" i="3"/>
  <c r="BR29" i="3"/>
  <c r="CQ29" i="3"/>
  <c r="BX29" i="3"/>
  <c r="BI45" i="3"/>
  <c r="CR64" i="3"/>
  <c r="I11" i="2"/>
  <c r="BM8" i="3" s="1"/>
  <c r="CI13" i="3"/>
  <c r="AV13" i="3"/>
  <c r="CI18" i="3"/>
  <c r="AH22" i="3"/>
  <c r="CO22" i="3"/>
  <c r="CO23" i="3"/>
  <c r="CI24" i="3"/>
  <c r="CC27" i="3"/>
  <c r="CC29" i="3"/>
  <c r="CR58" i="3"/>
  <c r="I17" i="7"/>
  <c r="I17" i="8"/>
  <c r="I17" i="6"/>
  <c r="I17" i="5"/>
  <c r="F52" i="1"/>
  <c r="F43" i="1" s="1"/>
  <c r="R52" i="1"/>
  <c r="R43" i="1" s="1"/>
  <c r="O7" i="2" s="1"/>
  <c r="AE7" i="3" s="1"/>
  <c r="F62" i="1"/>
  <c r="L62" i="1"/>
  <c r="R62" i="1"/>
  <c r="F7" i="2"/>
  <c r="L7" i="2"/>
  <c r="R7" i="2"/>
  <c r="AH8" i="3" s="1"/>
  <c r="I9" i="2"/>
  <c r="AS9" i="3" s="1"/>
  <c r="U9" i="2"/>
  <c r="F11" i="2"/>
  <c r="BJ22" i="3" s="1"/>
  <c r="R11" i="2"/>
  <c r="BV22" i="3" s="1"/>
  <c r="AW6" i="3"/>
  <c r="BC6" i="3"/>
  <c r="BP6" i="3"/>
  <c r="AS7" i="3"/>
  <c r="BL7" i="3"/>
  <c r="BR7" i="3"/>
  <c r="BX7" i="3"/>
  <c r="V8" i="3"/>
  <c r="BN8" i="3"/>
  <c r="BT8" i="3"/>
  <c r="AW9" i="3"/>
  <c r="BC9" i="3"/>
  <c r="BP9" i="3"/>
  <c r="AS10" i="3"/>
  <c r="BL10" i="3"/>
  <c r="BR10" i="3"/>
  <c r="BX10" i="3"/>
  <c r="V11" i="3"/>
  <c r="BN11" i="3"/>
  <c r="BT11" i="3"/>
  <c r="BP12" i="3"/>
  <c r="BV12" i="3"/>
  <c r="BL13" i="3"/>
  <c r="BR13" i="3"/>
  <c r="AQ14" i="3"/>
  <c r="AW14" i="3"/>
  <c r="BC14" i="3"/>
  <c r="CC15" i="3"/>
  <c r="CI15" i="3"/>
  <c r="CO15" i="3"/>
  <c r="AS18" i="3"/>
  <c r="BD18" i="3"/>
  <c r="CK19" i="3"/>
  <c r="CQ19" i="3"/>
  <c r="AW20" i="3"/>
  <c r="BC20" i="3"/>
  <c r="CC21" i="3"/>
  <c r="CI21" i="3"/>
  <c r="CO21" i="3"/>
  <c r="AS22" i="3"/>
  <c r="BB22" i="3"/>
  <c r="CR23" i="3"/>
  <c r="BD23" i="3"/>
  <c r="AS24" i="3"/>
  <c r="AS25" i="3"/>
  <c r="CF26" i="3"/>
  <c r="CR26" i="3"/>
  <c r="BD26" i="3"/>
  <c r="AS27" i="3"/>
  <c r="AS28" i="3"/>
  <c r="CR29" i="3"/>
  <c r="BD29" i="3"/>
  <c r="AP32" i="3"/>
  <c r="AV32" i="3"/>
  <c r="BB32" i="3"/>
  <c r="AV34" i="3"/>
  <c r="BB34" i="3"/>
  <c r="AW39" i="3"/>
  <c r="BC39" i="3"/>
  <c r="BL44" i="3"/>
  <c r="CK44" i="3"/>
  <c r="BR44" i="3"/>
  <c r="AX44" i="3"/>
  <c r="CQ44" i="3"/>
  <c r="BX44" i="3"/>
  <c r="BD44" i="3"/>
  <c r="F9" i="2"/>
  <c r="AP13" i="3" s="1"/>
  <c r="AV7" i="3"/>
  <c r="BB10" i="3"/>
  <c r="CK16" i="3"/>
  <c r="V25" i="3"/>
  <c r="CC25" i="3"/>
  <c r="CC26" i="3"/>
  <c r="CI27" i="3"/>
  <c r="AH28" i="3"/>
  <c r="CO28" i="3"/>
  <c r="BV28" i="3"/>
  <c r="CI33" i="3"/>
  <c r="I18" i="7"/>
  <c r="I18" i="8"/>
  <c r="I18" i="6"/>
  <c r="I18" i="5"/>
  <c r="G62" i="1"/>
  <c r="D13" i="2" s="1"/>
  <c r="M62" i="1"/>
  <c r="S62" i="1"/>
  <c r="Y62" i="1"/>
  <c r="V13" i="2" s="1"/>
  <c r="G7" i="2"/>
  <c r="W9" i="3" s="1"/>
  <c r="M7" i="2"/>
  <c r="AC31" i="3" s="1"/>
  <c r="S7" i="2"/>
  <c r="D9" i="2"/>
  <c r="J9" i="2"/>
  <c r="AE6" i="3"/>
  <c r="AX6" i="3"/>
  <c r="BD6" i="3"/>
  <c r="BK6" i="3"/>
  <c r="BQ6" i="3"/>
  <c r="BW6" i="3"/>
  <c r="BM7" i="3"/>
  <c r="BS7" i="3"/>
  <c r="W8" i="3"/>
  <c r="AC8" i="3"/>
  <c r="AP8" i="3"/>
  <c r="AV8" i="3"/>
  <c r="BB8" i="3"/>
  <c r="BU8" i="3"/>
  <c r="AE9" i="3"/>
  <c r="BD9" i="3"/>
  <c r="BK9" i="3"/>
  <c r="BQ9" i="3"/>
  <c r="BW9" i="3"/>
  <c r="AG10" i="3"/>
  <c r="BM10" i="3"/>
  <c r="BS10" i="3"/>
  <c r="AP11" i="3"/>
  <c r="AV11" i="3"/>
  <c r="BB11" i="3"/>
  <c r="BU11" i="3"/>
  <c r="BD12" i="3"/>
  <c r="BL14" i="3"/>
  <c r="CK14" i="3"/>
  <c r="BR14" i="3"/>
  <c r="CQ14" i="3"/>
  <c r="BX14" i="3"/>
  <c r="BB14" i="3"/>
  <c r="AW15" i="3"/>
  <c r="BC15" i="3"/>
  <c r="V16" i="3"/>
  <c r="CC16" i="3"/>
  <c r="CI16" i="3"/>
  <c r="BP16" i="3"/>
  <c r="AH16" i="3"/>
  <c r="CO16" i="3"/>
  <c r="BV16" i="3"/>
  <c r="BA17" i="3"/>
  <c r="BN18" i="3"/>
  <c r="BT18" i="3"/>
  <c r="AS19" i="3"/>
  <c r="BB19" i="3"/>
  <c r="BL20" i="3"/>
  <c r="CK20" i="3"/>
  <c r="BR20" i="3"/>
  <c r="CQ20" i="3"/>
  <c r="BX20" i="3"/>
  <c r="AW21" i="3"/>
  <c r="BC21" i="3"/>
  <c r="BN24" i="3"/>
  <c r="BT24" i="3"/>
  <c r="BN27" i="3"/>
  <c r="BT27" i="3"/>
  <c r="CG30" i="3"/>
  <c r="BN30" i="3"/>
  <c r="BT30" i="3"/>
  <c r="BN42" i="3"/>
  <c r="BT42" i="3"/>
  <c r="CR52" i="3"/>
  <c r="AV10" i="3"/>
  <c r="BD11" i="3"/>
  <c r="CC13" i="3"/>
  <c r="CO18" i="3"/>
  <c r="CI22" i="3"/>
  <c r="BP22" i="3"/>
  <c r="CI23" i="3"/>
  <c r="CO24" i="3"/>
  <c r="AH25" i="3"/>
  <c r="CO25" i="3"/>
  <c r="BV25" i="3"/>
  <c r="CI26" i="3"/>
  <c r="CO27" i="3"/>
  <c r="CI28" i="3"/>
  <c r="BP28" i="3"/>
  <c r="CI29" i="3"/>
  <c r="V30" i="3"/>
  <c r="H62" i="1"/>
  <c r="E9" i="2" s="1"/>
  <c r="AO9" i="3" s="1"/>
  <c r="N62" i="1"/>
  <c r="K9" i="2" s="1"/>
  <c r="T62" i="1"/>
  <c r="H7" i="2"/>
  <c r="N7" i="2"/>
  <c r="AD56" i="3" s="1"/>
  <c r="T7" i="2"/>
  <c r="AJ8" i="3" s="1"/>
  <c r="Q9" i="2"/>
  <c r="BA36" i="3" s="1"/>
  <c r="BL6" i="3"/>
  <c r="BR6" i="3"/>
  <c r="BX6" i="3"/>
  <c r="BN7" i="3"/>
  <c r="BT7" i="3"/>
  <c r="BP8" i="3"/>
  <c r="BV8" i="3"/>
  <c r="BL9" i="3"/>
  <c r="BR9" i="3"/>
  <c r="BX9" i="3"/>
  <c r="BN10" i="3"/>
  <c r="BT10" i="3"/>
  <c r="BP11" i="3"/>
  <c r="BV11" i="3"/>
  <c r="BL12" i="3"/>
  <c r="BR12" i="3"/>
  <c r="BX12" i="3"/>
  <c r="V13" i="3"/>
  <c r="AH13" i="3"/>
  <c r="BT13" i="3"/>
  <c r="CR14" i="3"/>
  <c r="BD14" i="3"/>
  <c r="BL15" i="3"/>
  <c r="X15" i="3"/>
  <c r="CK15" i="3"/>
  <c r="BR15" i="3"/>
  <c r="CQ15" i="3"/>
  <c r="BX15" i="3"/>
  <c r="CD16" i="3"/>
  <c r="CJ16" i="3"/>
  <c r="AV16" i="3"/>
  <c r="CC17" i="3"/>
  <c r="V17" i="3"/>
  <c r="CI17" i="3"/>
  <c r="BP17" i="3"/>
  <c r="CO17" i="3"/>
  <c r="BV17" i="3"/>
  <c r="AH17" i="3"/>
  <c r="AV17" i="3"/>
  <c r="BI18" i="3"/>
  <c r="CG19" i="3"/>
  <c r="BN19" i="3"/>
  <c r="BT19" i="3"/>
  <c r="CF20" i="3"/>
  <c r="CR20" i="3"/>
  <c r="BD20" i="3"/>
  <c r="BL21" i="3"/>
  <c r="X21" i="3"/>
  <c r="CK21" i="3"/>
  <c r="BR21" i="3"/>
  <c r="CQ21" i="3"/>
  <c r="BX21" i="3"/>
  <c r="AJ21" i="3"/>
  <c r="BA22" i="3"/>
  <c r="AU23" i="3"/>
  <c r="BA23" i="3"/>
  <c r="BI24" i="3"/>
  <c r="AU25" i="3"/>
  <c r="BA25" i="3"/>
  <c r="BA26" i="3"/>
  <c r="BI27" i="3"/>
  <c r="BA28" i="3"/>
  <c r="AU29" i="3"/>
  <c r="BA29" i="3"/>
  <c r="BA31" i="3"/>
  <c r="BA33" i="3"/>
  <c r="BI35" i="3"/>
  <c r="AS37" i="3"/>
  <c r="AP38" i="3"/>
  <c r="V40" i="3"/>
  <c r="CC40" i="3"/>
  <c r="AP40" i="3"/>
  <c r="CI40" i="3"/>
  <c r="BP40" i="3"/>
  <c r="AV40" i="3"/>
  <c r="AH40" i="3"/>
  <c r="CO40" i="3"/>
  <c r="BV40" i="3"/>
  <c r="BB40" i="3"/>
  <c r="BI48" i="3"/>
  <c r="AS14" i="3"/>
  <c r="V15" i="3"/>
  <c r="AH15" i="3"/>
  <c r="BA15" i="3"/>
  <c r="X16" i="3"/>
  <c r="AJ16" i="3"/>
  <c r="AW16" i="3"/>
  <c r="BC16" i="3"/>
  <c r="Z17" i="3"/>
  <c r="AS17" i="3"/>
  <c r="V18" i="3"/>
  <c r="AH18" i="3"/>
  <c r="BA18" i="3"/>
  <c r="X19" i="3"/>
  <c r="AJ19" i="3"/>
  <c r="AW19" i="3"/>
  <c r="BC19" i="3"/>
  <c r="AS20" i="3"/>
  <c r="V21" i="3"/>
  <c r="AH21" i="3"/>
  <c r="AU21" i="3"/>
  <c r="BA21" i="3"/>
  <c r="X22" i="3"/>
  <c r="AJ22" i="3"/>
  <c r="AW22" i="3"/>
  <c r="BC22" i="3"/>
  <c r="AS23" i="3"/>
  <c r="V24" i="3"/>
  <c r="AH24" i="3"/>
  <c r="BA24" i="3"/>
  <c r="AJ25" i="3"/>
  <c r="AW25" i="3"/>
  <c r="BC25" i="3"/>
  <c r="AS26" i="3"/>
  <c r="V27" i="3"/>
  <c r="AH27" i="3"/>
  <c r="BA27" i="3"/>
  <c r="X28" i="3"/>
  <c r="AJ28" i="3"/>
  <c r="AW28" i="3"/>
  <c r="BC28" i="3"/>
  <c r="Z29" i="3"/>
  <c r="AS29" i="3"/>
  <c r="BI30" i="3"/>
  <c r="BU30" i="3"/>
  <c r="BA30" i="3"/>
  <c r="CK31" i="3"/>
  <c r="CQ31" i="3"/>
  <c r="CD32" i="3"/>
  <c r="BK32" i="3"/>
  <c r="W32" i="3"/>
  <c r="CJ32" i="3"/>
  <c r="BQ32" i="3"/>
  <c r="AC32" i="3"/>
  <c r="BW32" i="3"/>
  <c r="AI32" i="3"/>
  <c r="CD33" i="3"/>
  <c r="CJ33" i="3"/>
  <c r="W34" i="3"/>
  <c r="CD34" i="3"/>
  <c r="BK34" i="3"/>
  <c r="AC34" i="3"/>
  <c r="CJ34" i="3"/>
  <c r="BQ34" i="3"/>
  <c r="AI34" i="3"/>
  <c r="BW34" i="3"/>
  <c r="AW34" i="3"/>
  <c r="AP35" i="3"/>
  <c r="AV35" i="3"/>
  <c r="BB35" i="3"/>
  <c r="BN37" i="3"/>
  <c r="BT37" i="3"/>
  <c r="CR38" i="3"/>
  <c r="BL39" i="3"/>
  <c r="X39" i="3"/>
  <c r="CK39" i="3"/>
  <c r="BR39" i="3"/>
  <c r="CQ39" i="3"/>
  <c r="BX39" i="3"/>
  <c r="AJ39" i="3"/>
  <c r="CD40" i="3"/>
  <c r="CJ40" i="3"/>
  <c r="CC41" i="3"/>
  <c r="V41" i="3"/>
  <c r="CI41" i="3"/>
  <c r="BP41" i="3"/>
  <c r="CO41" i="3"/>
  <c r="BV41" i="3"/>
  <c r="AH41" i="3"/>
  <c r="AV41" i="3"/>
  <c r="BI42" i="3"/>
  <c r="CN42" i="3"/>
  <c r="BN43" i="3"/>
  <c r="BT43" i="3"/>
  <c r="CR44" i="3"/>
  <c r="CC45" i="3"/>
  <c r="CI45" i="3"/>
  <c r="CO45" i="3"/>
  <c r="V46" i="3"/>
  <c r="CC46" i="3"/>
  <c r="CI46" i="3"/>
  <c r="BP46" i="3"/>
  <c r="AH46" i="3"/>
  <c r="CO46" i="3"/>
  <c r="BV46" i="3"/>
  <c r="CC47" i="3"/>
  <c r="CI47" i="3"/>
  <c r="CO47" i="3"/>
  <c r="CC48" i="3"/>
  <c r="CI48" i="3"/>
  <c r="CO48" i="3"/>
  <c r="CC49" i="3"/>
  <c r="AP49" i="3"/>
  <c r="V49" i="3"/>
  <c r="CI49" i="3"/>
  <c r="BP49" i="3"/>
  <c r="AV49" i="3"/>
  <c r="CO49" i="3"/>
  <c r="BV49" i="3"/>
  <c r="AH49" i="3"/>
  <c r="BB49" i="3"/>
  <c r="CR53" i="3"/>
  <c r="CR59" i="3"/>
  <c r="CR65" i="3"/>
  <c r="BM14" i="3"/>
  <c r="BS14" i="3"/>
  <c r="W15" i="3"/>
  <c r="AC15" i="3"/>
  <c r="AI15" i="3"/>
  <c r="AP15" i="3"/>
  <c r="AV15" i="3"/>
  <c r="BB15" i="3"/>
  <c r="BU15" i="3"/>
  <c r="AE16" i="3"/>
  <c r="BD16" i="3"/>
  <c r="BK16" i="3"/>
  <c r="BQ16" i="3"/>
  <c r="BW16" i="3"/>
  <c r="BM17" i="3"/>
  <c r="BS17" i="3"/>
  <c r="W18" i="3"/>
  <c r="AC18" i="3"/>
  <c r="AI18" i="3"/>
  <c r="AP18" i="3"/>
  <c r="AV18" i="3"/>
  <c r="BB18" i="3"/>
  <c r="BU18" i="3"/>
  <c r="AE19" i="3"/>
  <c r="AR19" i="3"/>
  <c r="BD19" i="3"/>
  <c r="BK19" i="3"/>
  <c r="BQ19" i="3"/>
  <c r="BW19" i="3"/>
  <c r="BM20" i="3"/>
  <c r="BS20" i="3"/>
  <c r="W21" i="3"/>
  <c r="AC21" i="3"/>
  <c r="AI21" i="3"/>
  <c r="AP21" i="3"/>
  <c r="AV21" i="3"/>
  <c r="BB21" i="3"/>
  <c r="BU21" i="3"/>
  <c r="AE22" i="3"/>
  <c r="AX22" i="3"/>
  <c r="BD22" i="3"/>
  <c r="BK22" i="3"/>
  <c r="BQ22" i="3"/>
  <c r="BW22" i="3"/>
  <c r="BM23" i="3"/>
  <c r="BS23" i="3"/>
  <c r="W24" i="3"/>
  <c r="AC24" i="3"/>
  <c r="AI24" i="3"/>
  <c r="AP24" i="3"/>
  <c r="AV24" i="3"/>
  <c r="BB24" i="3"/>
  <c r="BO24" i="3"/>
  <c r="BU24" i="3"/>
  <c r="BD25" i="3"/>
  <c r="BK25" i="3"/>
  <c r="BQ25" i="3"/>
  <c r="BW25" i="3"/>
  <c r="BM26" i="3"/>
  <c r="BS26" i="3"/>
  <c r="AP27" i="3"/>
  <c r="AV27" i="3"/>
  <c r="BB27" i="3"/>
  <c r="BU27" i="3"/>
  <c r="AX28" i="3"/>
  <c r="BD28" i="3"/>
  <c r="BK28" i="3"/>
  <c r="BQ28" i="3"/>
  <c r="BW28" i="3"/>
  <c r="BM29" i="3"/>
  <c r="BS29" i="3"/>
  <c r="CC30" i="3"/>
  <c r="CI30" i="3"/>
  <c r="BP30" i="3"/>
  <c r="AV30" i="3"/>
  <c r="CO30" i="3"/>
  <c r="BV30" i="3"/>
  <c r="BB30" i="3"/>
  <c r="AP30" i="3"/>
  <c r="BX30" i="3"/>
  <c r="CQ30" i="3"/>
  <c r="CR31" i="3"/>
  <c r="AX32" i="3"/>
  <c r="BD32" i="3"/>
  <c r="BC32" i="3"/>
  <c r="BD33" i="3"/>
  <c r="CK34" i="3"/>
  <c r="CQ34" i="3"/>
  <c r="CD35" i="3"/>
  <c r="BK35" i="3"/>
  <c r="W35" i="3"/>
  <c r="CJ35" i="3"/>
  <c r="BQ35" i="3"/>
  <c r="AC35" i="3"/>
  <c r="BW35" i="3"/>
  <c r="AI35" i="3"/>
  <c r="AO37" i="3"/>
  <c r="BA37" i="3"/>
  <c r="AS39" i="3"/>
  <c r="BD39" i="3"/>
  <c r="CK40" i="3"/>
  <c r="CQ40" i="3"/>
  <c r="AW41" i="3"/>
  <c r="BC41" i="3"/>
  <c r="CC42" i="3"/>
  <c r="CI42" i="3"/>
  <c r="CO42" i="3"/>
  <c r="AU43" i="3"/>
  <c r="BA43" i="3"/>
  <c r="AW45" i="3"/>
  <c r="BC45" i="3"/>
  <c r="CD46" i="3"/>
  <c r="CJ46" i="3"/>
  <c r="AP46" i="3"/>
  <c r="AW47" i="3"/>
  <c r="BC47" i="3"/>
  <c r="AW48" i="3"/>
  <c r="BC48" i="3"/>
  <c r="AS54" i="3"/>
  <c r="AS60" i="3"/>
  <c r="AS66" i="3"/>
  <c r="U98" i="9"/>
  <c r="U96" i="9"/>
  <c r="BN14" i="3"/>
  <c r="BT14" i="3"/>
  <c r="BP15" i="3"/>
  <c r="BV15" i="3"/>
  <c r="BL16" i="3"/>
  <c r="BR16" i="3"/>
  <c r="BX16" i="3"/>
  <c r="BN17" i="3"/>
  <c r="BT17" i="3"/>
  <c r="BJ18" i="3"/>
  <c r="BP18" i="3"/>
  <c r="BV18" i="3"/>
  <c r="BL19" i="3"/>
  <c r="BR19" i="3"/>
  <c r="BX19" i="3"/>
  <c r="BN20" i="3"/>
  <c r="BT20" i="3"/>
  <c r="BP21" i="3"/>
  <c r="BV21" i="3"/>
  <c r="BL22" i="3"/>
  <c r="BR22" i="3"/>
  <c r="BX22" i="3"/>
  <c r="V23" i="3"/>
  <c r="AH23" i="3"/>
  <c r="BN23" i="3"/>
  <c r="BT23" i="3"/>
  <c r="X24" i="3"/>
  <c r="AJ24" i="3"/>
  <c r="BP24" i="3"/>
  <c r="BV24" i="3"/>
  <c r="BL25" i="3"/>
  <c r="BR25" i="3"/>
  <c r="BX25" i="3"/>
  <c r="V26" i="3"/>
  <c r="AH26" i="3"/>
  <c r="BN26" i="3"/>
  <c r="BT26" i="3"/>
  <c r="X27" i="3"/>
  <c r="AJ27" i="3"/>
  <c r="BP27" i="3"/>
  <c r="BV27" i="3"/>
  <c r="BL28" i="3"/>
  <c r="BR28" i="3"/>
  <c r="BX28" i="3"/>
  <c r="V29" i="3"/>
  <c r="AH29" i="3"/>
  <c r="BN29" i="3"/>
  <c r="BT29" i="3"/>
  <c r="CD30" i="3"/>
  <c r="BK30" i="3"/>
  <c r="CJ30" i="3"/>
  <c r="BQ30" i="3"/>
  <c r="AW30" i="3"/>
  <c r="BW30" i="3"/>
  <c r="BC30" i="3"/>
  <c r="BM32" i="3"/>
  <c r="AE32" i="3"/>
  <c r="BS32" i="3"/>
  <c r="CR32" i="3"/>
  <c r="BM33" i="3"/>
  <c r="BS33" i="3"/>
  <c r="AE33" i="3"/>
  <c r="CR33" i="3"/>
  <c r="CF34" i="3"/>
  <c r="CR34" i="3"/>
  <c r="BC34" i="3"/>
  <c r="BD35" i="3"/>
  <c r="BC35" i="3"/>
  <c r="V37" i="3"/>
  <c r="CC37" i="3"/>
  <c r="CI37" i="3"/>
  <c r="BP37" i="3"/>
  <c r="AH37" i="3"/>
  <c r="CO37" i="3"/>
  <c r="BV37" i="3"/>
  <c r="AO38" i="3"/>
  <c r="BA38" i="3"/>
  <c r="BN39" i="3"/>
  <c r="BT39" i="3"/>
  <c r="AS40" i="3"/>
  <c r="X41" i="3"/>
  <c r="BL41" i="3"/>
  <c r="CK41" i="3"/>
  <c r="BR41" i="3"/>
  <c r="AJ41" i="3"/>
  <c r="CQ41" i="3"/>
  <c r="BX41" i="3"/>
  <c r="BB41" i="3"/>
  <c r="AW42" i="3"/>
  <c r="BC42" i="3"/>
  <c r="V43" i="3"/>
  <c r="CC43" i="3"/>
  <c r="CI43" i="3"/>
  <c r="BP43" i="3"/>
  <c r="AH43" i="3"/>
  <c r="CO43" i="3"/>
  <c r="BV43" i="3"/>
  <c r="BA44" i="3"/>
  <c r="CK45" i="3"/>
  <c r="CQ45" i="3"/>
  <c r="CK46" i="3"/>
  <c r="CQ46" i="3"/>
  <c r="AV46" i="3"/>
  <c r="X47" i="3"/>
  <c r="BL47" i="3"/>
  <c r="CK47" i="3"/>
  <c r="BR47" i="3"/>
  <c r="AJ47" i="3"/>
  <c r="CQ47" i="3"/>
  <c r="BX47" i="3"/>
  <c r="CK48" i="3"/>
  <c r="CQ48" i="3"/>
  <c r="AJ49" i="3"/>
  <c r="CF55" i="3"/>
  <c r="CR55" i="3"/>
  <c r="CR61" i="3"/>
  <c r="AT22" i="3"/>
  <c r="AP23" i="3"/>
  <c r="AV23" i="3"/>
  <c r="BB23" i="3"/>
  <c r="AX24" i="3"/>
  <c r="BD24" i="3"/>
  <c r="AP26" i="3"/>
  <c r="AV26" i="3"/>
  <c r="BB26" i="3"/>
  <c r="BD27" i="3"/>
  <c r="AP29" i="3"/>
  <c r="AV29" i="3"/>
  <c r="BB29" i="3"/>
  <c r="BD30" i="3"/>
  <c r="BL30" i="3"/>
  <c r="BI31" i="3"/>
  <c r="BU31" i="3"/>
  <c r="AT33" i="3"/>
  <c r="BM35" i="3"/>
  <c r="AE35" i="3"/>
  <c r="BS35" i="3"/>
  <c r="CR35" i="3"/>
  <c r="CD37" i="3"/>
  <c r="CJ37" i="3"/>
  <c r="CC38" i="3"/>
  <c r="V38" i="3"/>
  <c r="CI38" i="3"/>
  <c r="BP38" i="3"/>
  <c r="CO38" i="3"/>
  <c r="BV38" i="3"/>
  <c r="AH38" i="3"/>
  <c r="AV38" i="3"/>
  <c r="BI39" i="3"/>
  <c r="BN40" i="3"/>
  <c r="BT40" i="3"/>
  <c r="CR41" i="3"/>
  <c r="BL42" i="3"/>
  <c r="X42" i="3"/>
  <c r="CK42" i="3"/>
  <c r="BR42" i="3"/>
  <c r="CQ42" i="3"/>
  <c r="BX42" i="3"/>
  <c r="AJ42" i="3"/>
  <c r="CD43" i="3"/>
  <c r="CJ43" i="3"/>
  <c r="CC44" i="3"/>
  <c r="V44" i="3"/>
  <c r="CI44" i="3"/>
  <c r="BP44" i="3"/>
  <c r="CO44" i="3"/>
  <c r="BV44" i="3"/>
  <c r="AH44" i="3"/>
  <c r="AV44" i="3"/>
  <c r="AS45" i="3"/>
  <c r="AS46" i="3"/>
  <c r="CR47" i="3"/>
  <c r="AS48" i="3"/>
  <c r="CR50" i="3"/>
  <c r="CR56" i="3"/>
  <c r="CR62" i="3"/>
  <c r="BN22" i="3"/>
  <c r="BT22" i="3"/>
  <c r="BP23" i="3"/>
  <c r="BV23" i="3"/>
  <c r="BL24" i="3"/>
  <c r="BR24" i="3"/>
  <c r="BX24" i="3"/>
  <c r="BN25" i="3"/>
  <c r="BT25" i="3"/>
  <c r="BP26" i="3"/>
  <c r="BV26" i="3"/>
  <c r="BL27" i="3"/>
  <c r="BR27" i="3"/>
  <c r="BX27" i="3"/>
  <c r="BN28" i="3"/>
  <c r="BT28" i="3"/>
  <c r="BP29" i="3"/>
  <c r="BV29" i="3"/>
  <c r="BM30" i="3"/>
  <c r="BS30" i="3"/>
  <c r="CR30" i="3"/>
  <c r="AP31" i="3"/>
  <c r="AV31" i="3"/>
  <c r="BB31" i="3"/>
  <c r="BI32" i="3"/>
  <c r="BI33" i="3"/>
  <c r="BU33" i="3"/>
  <c r="BI34" i="3"/>
  <c r="CN34" i="3"/>
  <c r="BU34" i="3"/>
  <c r="AQ35" i="3"/>
  <c r="CK37" i="3"/>
  <c r="CQ37" i="3"/>
  <c r="AW38" i="3"/>
  <c r="BC38" i="3"/>
  <c r="CC39" i="3"/>
  <c r="CI39" i="3"/>
  <c r="CO39" i="3"/>
  <c r="AU40" i="3"/>
  <c r="BA40" i="3"/>
  <c r="AP41" i="3"/>
  <c r="AS42" i="3"/>
  <c r="BD42" i="3"/>
  <c r="CK43" i="3"/>
  <c r="CQ43" i="3"/>
  <c r="AW44" i="3"/>
  <c r="BC44" i="3"/>
  <c r="BN45" i="3"/>
  <c r="BT45" i="3"/>
  <c r="BN48" i="3"/>
  <c r="BT48" i="3"/>
  <c r="AS51" i="3"/>
  <c r="AS57" i="3"/>
  <c r="AS63" i="3"/>
  <c r="Y31" i="3"/>
  <c r="AE31" i="3"/>
  <c r="BD31" i="3"/>
  <c r="W33" i="3"/>
  <c r="AC33" i="3"/>
  <c r="AI33" i="3"/>
  <c r="AP33" i="3"/>
  <c r="AV33" i="3"/>
  <c r="BB33" i="3"/>
  <c r="AE34" i="3"/>
  <c r="BD34" i="3"/>
  <c r="AT35" i="3"/>
  <c r="X37" i="3"/>
  <c r="AJ37" i="3"/>
  <c r="AW37" i="3"/>
  <c r="BC37" i="3"/>
  <c r="AS38" i="3"/>
  <c r="V39" i="3"/>
  <c r="AH39" i="3"/>
  <c r="BA39" i="3"/>
  <c r="X40" i="3"/>
  <c r="AJ40" i="3"/>
  <c r="AW40" i="3"/>
  <c r="BC40" i="3"/>
  <c r="Z41" i="3"/>
  <c r="AS41" i="3"/>
  <c r="V42" i="3"/>
  <c r="AH42" i="3"/>
  <c r="BA42" i="3"/>
  <c r="X43" i="3"/>
  <c r="AJ43" i="3"/>
  <c r="AW43" i="3"/>
  <c r="BC43" i="3"/>
  <c r="AS44" i="3"/>
  <c r="V45" i="3"/>
  <c r="AH45" i="3"/>
  <c r="AU45" i="3"/>
  <c r="BA45" i="3"/>
  <c r="X46" i="3"/>
  <c r="AJ46" i="3"/>
  <c r="AW46" i="3"/>
  <c r="BC46" i="3"/>
  <c r="AS47" i="3"/>
  <c r="V48" i="3"/>
  <c r="AH48" i="3"/>
  <c r="BA48" i="3"/>
  <c r="CJ49" i="3"/>
  <c r="BC49" i="3"/>
  <c r="X49" i="3"/>
  <c r="Z51" i="3"/>
  <c r="BN51" i="3"/>
  <c r="BT51" i="3"/>
  <c r="CG52" i="3"/>
  <c r="BN54" i="3"/>
  <c r="BT54" i="3"/>
  <c r="CG56" i="3"/>
  <c r="BN57" i="3"/>
  <c r="BT57" i="3"/>
  <c r="Z60" i="3"/>
  <c r="BN60" i="3"/>
  <c r="BT60" i="3"/>
  <c r="CG61" i="3"/>
  <c r="BN63" i="3"/>
  <c r="BT63" i="3"/>
  <c r="CG65" i="3"/>
  <c r="BN66" i="3"/>
  <c r="BT66" i="3"/>
  <c r="AS31" i="3"/>
  <c r="BL31" i="3"/>
  <c r="BR31" i="3"/>
  <c r="BX31" i="3"/>
  <c r="V32" i="3"/>
  <c r="AH32" i="3"/>
  <c r="AU32" i="3"/>
  <c r="BA32" i="3"/>
  <c r="BN32" i="3"/>
  <c r="BT32" i="3"/>
  <c r="X33" i="3"/>
  <c r="AJ33" i="3"/>
  <c r="AW33" i="3"/>
  <c r="BC33" i="3"/>
  <c r="BP33" i="3"/>
  <c r="BV33" i="3"/>
  <c r="AS34" i="3"/>
  <c r="BL34" i="3"/>
  <c r="BR34" i="3"/>
  <c r="BX34" i="3"/>
  <c r="V35" i="3"/>
  <c r="AH35" i="3"/>
  <c r="AU35" i="3"/>
  <c r="BA35" i="3"/>
  <c r="BN35" i="3"/>
  <c r="BT35" i="3"/>
  <c r="AE37" i="3"/>
  <c r="AR37" i="3"/>
  <c r="BD37" i="3"/>
  <c r="BK37" i="3"/>
  <c r="BQ37" i="3"/>
  <c r="BW37" i="3"/>
  <c r="BM38" i="3"/>
  <c r="BS38" i="3"/>
  <c r="W39" i="3"/>
  <c r="AC39" i="3"/>
  <c r="AI39" i="3"/>
  <c r="AP39" i="3"/>
  <c r="AV39" i="3"/>
  <c r="BB39" i="3"/>
  <c r="BU39" i="3"/>
  <c r="AE40" i="3"/>
  <c r="AX40" i="3"/>
  <c r="BD40" i="3"/>
  <c r="BK40" i="3"/>
  <c r="BQ40" i="3"/>
  <c r="BW40" i="3"/>
  <c r="BM41" i="3"/>
  <c r="BS41" i="3"/>
  <c r="W42" i="3"/>
  <c r="AC42" i="3"/>
  <c r="AI42" i="3"/>
  <c r="AP42" i="3"/>
  <c r="AV42" i="3"/>
  <c r="BB42" i="3"/>
  <c r="BO42" i="3"/>
  <c r="BU42" i="3"/>
  <c r="AE43" i="3"/>
  <c r="BD43" i="3"/>
  <c r="BK43" i="3"/>
  <c r="BQ43" i="3"/>
  <c r="BW43" i="3"/>
  <c r="AG44" i="3"/>
  <c r="BM44" i="3"/>
  <c r="BS44" i="3"/>
  <c r="W45" i="3"/>
  <c r="AC45" i="3"/>
  <c r="AI45" i="3"/>
  <c r="AP45" i="3"/>
  <c r="AV45" i="3"/>
  <c r="BB45" i="3"/>
  <c r="BU45" i="3"/>
  <c r="AE46" i="3"/>
  <c r="BD46" i="3"/>
  <c r="BK46" i="3"/>
  <c r="BQ46" i="3"/>
  <c r="BW46" i="3"/>
  <c r="BM47" i="3"/>
  <c r="BS47" i="3"/>
  <c r="AP48" i="3"/>
  <c r="AV48" i="3"/>
  <c r="BB48" i="3"/>
  <c r="BU48" i="3"/>
  <c r="BL49" i="3"/>
  <c r="CK49" i="3"/>
  <c r="BR49" i="3"/>
  <c r="CQ49" i="3"/>
  <c r="BX49" i="3"/>
  <c r="BD49" i="3"/>
  <c r="BI50" i="3"/>
  <c r="BI51" i="3"/>
  <c r="CN51" i="3"/>
  <c r="BA52" i="3"/>
  <c r="BI53" i="3"/>
  <c r="CN53" i="3"/>
  <c r="BI54" i="3"/>
  <c r="BA55" i="3"/>
  <c r="BI56" i="3"/>
  <c r="BI57" i="3"/>
  <c r="CN57" i="3"/>
  <c r="BA58" i="3"/>
  <c r="BI59" i="3"/>
  <c r="CN59" i="3"/>
  <c r="BI60" i="3"/>
  <c r="BA61" i="3"/>
  <c r="BI62" i="3"/>
  <c r="BI63" i="3"/>
  <c r="CN63" i="3"/>
  <c r="BA64" i="3"/>
  <c r="BA65" i="3"/>
  <c r="BI66" i="3"/>
  <c r="BM31" i="3"/>
  <c r="BS31" i="3"/>
  <c r="BU32" i="3"/>
  <c r="BK33" i="3"/>
  <c r="BQ33" i="3"/>
  <c r="BW33" i="3"/>
  <c r="BM34" i="3"/>
  <c r="BS34" i="3"/>
  <c r="BU35" i="3"/>
  <c r="BL37" i="3"/>
  <c r="BR37" i="3"/>
  <c r="BX37" i="3"/>
  <c r="BN38" i="3"/>
  <c r="BT38" i="3"/>
  <c r="BP39" i="3"/>
  <c r="BV39" i="3"/>
  <c r="BL40" i="3"/>
  <c r="BR40" i="3"/>
  <c r="BX40" i="3"/>
  <c r="BN41" i="3"/>
  <c r="BT41" i="3"/>
  <c r="BP42" i="3"/>
  <c r="BV42" i="3"/>
  <c r="BL43" i="3"/>
  <c r="BR43" i="3"/>
  <c r="BX43" i="3"/>
  <c r="BN44" i="3"/>
  <c r="BT44" i="3"/>
  <c r="X45" i="3"/>
  <c r="AJ45" i="3"/>
  <c r="BJ45" i="3"/>
  <c r="BP45" i="3"/>
  <c r="BV45" i="3"/>
  <c r="BL46" i="3"/>
  <c r="BR46" i="3"/>
  <c r="BX46" i="3"/>
  <c r="V47" i="3"/>
  <c r="AH47" i="3"/>
  <c r="BN47" i="3"/>
  <c r="BT47" i="3"/>
  <c r="X48" i="3"/>
  <c r="AJ48" i="3"/>
  <c r="BP48" i="3"/>
  <c r="BV48" i="3"/>
  <c r="BM49" i="3"/>
  <c r="BS49" i="3"/>
  <c r="CR49" i="3"/>
  <c r="CC50" i="3"/>
  <c r="CI50" i="3"/>
  <c r="CO50" i="3"/>
  <c r="CC51" i="3"/>
  <c r="CI51" i="3"/>
  <c r="CO51" i="3"/>
  <c r="V52" i="3"/>
  <c r="CC52" i="3"/>
  <c r="CI52" i="3"/>
  <c r="BP52" i="3"/>
  <c r="AH52" i="3"/>
  <c r="CO52" i="3"/>
  <c r="BV52" i="3"/>
  <c r="CC53" i="3"/>
  <c r="CI53" i="3"/>
  <c r="CO53" i="3"/>
  <c r="CC54" i="3"/>
  <c r="CI54" i="3"/>
  <c r="CO54" i="3"/>
  <c r="V55" i="3"/>
  <c r="CC55" i="3"/>
  <c r="CI55" i="3"/>
  <c r="BP55" i="3"/>
  <c r="AH55" i="3"/>
  <c r="CO55" i="3"/>
  <c r="BV55" i="3"/>
  <c r="CC56" i="3"/>
  <c r="CI56" i="3"/>
  <c r="CO56" i="3"/>
  <c r="CC57" i="3"/>
  <c r="CI57" i="3"/>
  <c r="CO57" i="3"/>
  <c r="V58" i="3"/>
  <c r="CC58" i="3"/>
  <c r="CI58" i="3"/>
  <c r="BP58" i="3"/>
  <c r="AH58" i="3"/>
  <c r="CO58" i="3"/>
  <c r="BV58" i="3"/>
  <c r="CC59" i="3"/>
  <c r="CI59" i="3"/>
  <c r="CO59" i="3"/>
  <c r="CC60" i="3"/>
  <c r="CI60" i="3"/>
  <c r="CO60" i="3"/>
  <c r="V61" i="3"/>
  <c r="CC61" i="3"/>
  <c r="CI61" i="3"/>
  <c r="BP61" i="3"/>
  <c r="AH61" i="3"/>
  <c r="CO61" i="3"/>
  <c r="BV61" i="3"/>
  <c r="CC62" i="3"/>
  <c r="CI62" i="3"/>
  <c r="CO62" i="3"/>
  <c r="CC63" i="3"/>
  <c r="CI63" i="3"/>
  <c r="CO63" i="3"/>
  <c r="V64" i="3"/>
  <c r="CC64" i="3"/>
  <c r="CI64" i="3"/>
  <c r="BP64" i="3"/>
  <c r="AH64" i="3"/>
  <c r="CO64" i="3"/>
  <c r="BV64" i="3"/>
  <c r="CC65" i="3"/>
  <c r="CI65" i="3"/>
  <c r="CO65" i="3"/>
  <c r="CC66" i="3"/>
  <c r="CI66" i="3"/>
  <c r="CO66" i="3"/>
  <c r="BD45" i="3"/>
  <c r="AP47" i="3"/>
  <c r="AV47" i="3"/>
  <c r="BB47" i="3"/>
  <c r="BD48" i="3"/>
  <c r="BN49" i="3"/>
  <c r="BT49" i="3"/>
  <c r="AW50" i="3"/>
  <c r="BC50" i="3"/>
  <c r="CD51" i="3"/>
  <c r="CJ51" i="3"/>
  <c r="CP51" i="3"/>
  <c r="CD52" i="3"/>
  <c r="CJ52" i="3"/>
  <c r="AW53" i="3"/>
  <c r="BC53" i="3"/>
  <c r="CD54" i="3"/>
  <c r="CJ54" i="3"/>
  <c r="CD55" i="3"/>
  <c r="CJ55" i="3"/>
  <c r="CP55" i="3"/>
  <c r="AW56" i="3"/>
  <c r="BC56" i="3"/>
  <c r="CD57" i="3"/>
  <c r="CJ57" i="3"/>
  <c r="CP57" i="3"/>
  <c r="CD58" i="3"/>
  <c r="CJ58" i="3"/>
  <c r="AW59" i="3"/>
  <c r="BC59" i="3"/>
  <c r="CD60" i="3"/>
  <c r="CJ60" i="3"/>
  <c r="CD61" i="3"/>
  <c r="CJ61" i="3"/>
  <c r="CP61" i="3"/>
  <c r="AW62" i="3"/>
  <c r="BC62" i="3"/>
  <c r="CD63" i="3"/>
  <c r="CJ63" i="3"/>
  <c r="CP63" i="3"/>
  <c r="CD64" i="3"/>
  <c r="CJ64" i="3"/>
  <c r="AW65" i="3"/>
  <c r="BC65" i="3"/>
  <c r="AW66" i="3"/>
  <c r="BC66" i="3"/>
  <c r="M92" i="9"/>
  <c r="J95" i="9"/>
  <c r="BL45" i="3"/>
  <c r="BR45" i="3"/>
  <c r="BX45" i="3"/>
  <c r="BN46" i="3"/>
  <c r="BT46" i="3"/>
  <c r="BP47" i="3"/>
  <c r="BV47" i="3"/>
  <c r="BL48" i="3"/>
  <c r="BR48" i="3"/>
  <c r="BX48" i="3"/>
  <c r="BA49" i="3"/>
  <c r="AW49" i="3"/>
  <c r="X50" i="3"/>
  <c r="BL50" i="3"/>
  <c r="CK50" i="3"/>
  <c r="BR50" i="3"/>
  <c r="AJ50" i="3"/>
  <c r="CQ50" i="3"/>
  <c r="BX50" i="3"/>
  <c r="AX50" i="3"/>
  <c r="CK51" i="3"/>
  <c r="CQ51" i="3"/>
  <c r="CK52" i="3"/>
  <c r="CQ52" i="3"/>
  <c r="AV52" i="3"/>
  <c r="X53" i="3"/>
  <c r="BL53" i="3"/>
  <c r="CK53" i="3"/>
  <c r="BR53" i="3"/>
  <c r="AJ53" i="3"/>
  <c r="CQ53" i="3"/>
  <c r="BX53" i="3"/>
  <c r="AX53" i="3"/>
  <c r="CK54" i="3"/>
  <c r="CQ54" i="3"/>
  <c r="CK55" i="3"/>
  <c r="CQ55" i="3"/>
  <c r="AV55" i="3"/>
  <c r="X56" i="3"/>
  <c r="BL56" i="3"/>
  <c r="CK56" i="3"/>
  <c r="BR56" i="3"/>
  <c r="AJ56" i="3"/>
  <c r="CQ56" i="3"/>
  <c r="BX56" i="3"/>
  <c r="AX56" i="3"/>
  <c r="CK57" i="3"/>
  <c r="CQ57" i="3"/>
  <c r="CK58" i="3"/>
  <c r="CQ58" i="3"/>
  <c r="AV58" i="3"/>
  <c r="X59" i="3"/>
  <c r="BL59" i="3"/>
  <c r="CK59" i="3"/>
  <c r="BR59" i="3"/>
  <c r="AJ59" i="3"/>
  <c r="CQ59" i="3"/>
  <c r="BX59" i="3"/>
  <c r="AX59" i="3"/>
  <c r="CK60" i="3"/>
  <c r="CQ60" i="3"/>
  <c r="CK61" i="3"/>
  <c r="CQ61" i="3"/>
  <c r="AV61" i="3"/>
  <c r="X62" i="3"/>
  <c r="BL62" i="3"/>
  <c r="CK62" i="3"/>
  <c r="BR62" i="3"/>
  <c r="AJ62" i="3"/>
  <c r="CQ62" i="3"/>
  <c r="BX62" i="3"/>
  <c r="AX62" i="3"/>
  <c r="CK63" i="3"/>
  <c r="CQ63" i="3"/>
  <c r="CK64" i="3"/>
  <c r="CQ64" i="3"/>
  <c r="AV64" i="3"/>
  <c r="X65" i="3"/>
  <c r="BL65" i="3"/>
  <c r="CK65" i="3"/>
  <c r="BR65" i="3"/>
  <c r="AJ65" i="3"/>
  <c r="CQ65" i="3"/>
  <c r="BX65" i="3"/>
  <c r="AX65" i="3"/>
  <c r="CK66" i="3"/>
  <c r="CQ66" i="3"/>
  <c r="Z50" i="3"/>
  <c r="AS50" i="3"/>
  <c r="V51" i="3"/>
  <c r="AH51" i="3"/>
  <c r="BA51" i="3"/>
  <c r="X52" i="3"/>
  <c r="AJ52" i="3"/>
  <c r="AW52" i="3"/>
  <c r="BC52" i="3"/>
  <c r="AS53" i="3"/>
  <c r="V54" i="3"/>
  <c r="AH54" i="3"/>
  <c r="AU54" i="3"/>
  <c r="BA54" i="3"/>
  <c r="X55" i="3"/>
  <c r="AJ55" i="3"/>
  <c r="AW55" i="3"/>
  <c r="BC55" i="3"/>
  <c r="AS56" i="3"/>
  <c r="V57" i="3"/>
  <c r="AH57" i="3"/>
  <c r="BA57" i="3"/>
  <c r="X58" i="3"/>
  <c r="AJ58" i="3"/>
  <c r="AW58" i="3"/>
  <c r="BC58" i="3"/>
  <c r="Z59" i="3"/>
  <c r="AS59" i="3"/>
  <c r="V60" i="3"/>
  <c r="AH60" i="3"/>
  <c r="BA60" i="3"/>
  <c r="X61" i="3"/>
  <c r="AJ61" i="3"/>
  <c r="AW61" i="3"/>
  <c r="BC61" i="3"/>
  <c r="AS62" i="3"/>
  <c r="V63" i="3"/>
  <c r="AH63" i="3"/>
  <c r="AU63" i="3"/>
  <c r="BA63" i="3"/>
  <c r="AW64" i="3"/>
  <c r="BC64" i="3"/>
  <c r="AS65" i="3"/>
  <c r="BA66" i="3"/>
  <c r="I17" i="16"/>
  <c r="I17" i="15"/>
  <c r="I17" i="14"/>
  <c r="I17" i="13"/>
  <c r="G93" i="9"/>
  <c r="G87" i="9"/>
  <c r="BM50" i="3"/>
  <c r="BS50" i="3"/>
  <c r="AP51" i="3"/>
  <c r="AV51" i="3"/>
  <c r="BB51" i="3"/>
  <c r="BU51" i="3"/>
  <c r="AE52" i="3"/>
  <c r="AR52" i="3"/>
  <c r="BD52" i="3"/>
  <c r="BK52" i="3"/>
  <c r="BQ52" i="3"/>
  <c r="BW52" i="3"/>
  <c r="BM53" i="3"/>
  <c r="BS53" i="3"/>
  <c r="W54" i="3"/>
  <c r="AC54" i="3"/>
  <c r="AI54" i="3"/>
  <c r="AP54" i="3"/>
  <c r="AV54" i="3"/>
  <c r="BB54" i="3"/>
  <c r="BU54" i="3"/>
  <c r="AE55" i="3"/>
  <c r="AX55" i="3"/>
  <c r="BD55" i="3"/>
  <c r="BK55" i="3"/>
  <c r="BQ55" i="3"/>
  <c r="BW55" i="3"/>
  <c r="BM56" i="3"/>
  <c r="BS56" i="3"/>
  <c r="W57" i="3"/>
  <c r="AC57" i="3"/>
  <c r="AI57" i="3"/>
  <c r="AP57" i="3"/>
  <c r="AV57" i="3"/>
  <c r="BB57" i="3"/>
  <c r="BO57" i="3"/>
  <c r="BU57" i="3"/>
  <c r="AE58" i="3"/>
  <c r="BD58" i="3"/>
  <c r="BK58" i="3"/>
  <c r="BQ58" i="3"/>
  <c r="BW58" i="3"/>
  <c r="AG59" i="3"/>
  <c r="BM59" i="3"/>
  <c r="BS59" i="3"/>
  <c r="W60" i="3"/>
  <c r="AC60" i="3"/>
  <c r="AI60" i="3"/>
  <c r="AP60" i="3"/>
  <c r="AV60" i="3"/>
  <c r="BB60" i="3"/>
  <c r="BU60" i="3"/>
  <c r="AE61" i="3"/>
  <c r="BD61" i="3"/>
  <c r="BK61" i="3"/>
  <c r="BQ61" i="3"/>
  <c r="BW61" i="3"/>
  <c r="BM62" i="3"/>
  <c r="BS62" i="3"/>
  <c r="W63" i="3"/>
  <c r="AC63" i="3"/>
  <c r="AI63" i="3"/>
  <c r="AP63" i="3"/>
  <c r="AV63" i="3"/>
  <c r="BB63" i="3"/>
  <c r="BU63" i="3"/>
  <c r="Y64" i="3"/>
  <c r="AE64" i="3"/>
  <c r="BD64" i="3"/>
  <c r="BK64" i="3"/>
  <c r="BQ64" i="3"/>
  <c r="BW64" i="3"/>
  <c r="BM65" i="3"/>
  <c r="BS65" i="3"/>
  <c r="W66" i="3"/>
  <c r="AC66" i="3"/>
  <c r="AI66" i="3"/>
  <c r="AP66" i="3"/>
  <c r="AV66" i="3"/>
  <c r="BB66" i="3"/>
  <c r="BU66" i="3"/>
  <c r="I18" i="15"/>
  <c r="I18" i="14"/>
  <c r="I18" i="13"/>
  <c r="I18" i="16"/>
  <c r="W84" i="9"/>
  <c r="Q84" i="9"/>
  <c r="K84" i="9"/>
  <c r="V84" i="9"/>
  <c r="P84" i="9"/>
  <c r="J84" i="9"/>
  <c r="G83" i="9"/>
  <c r="G84" i="9" s="1"/>
  <c r="U84" i="9"/>
  <c r="U97" i="9" s="1"/>
  <c r="O84" i="9"/>
  <c r="I84" i="9"/>
  <c r="T84" i="9"/>
  <c r="N84" i="9"/>
  <c r="H84" i="9"/>
  <c r="E83" i="9"/>
  <c r="E84" i="9" s="1"/>
  <c r="Y84" i="9"/>
  <c r="S84" i="9"/>
  <c r="M84" i="9"/>
  <c r="M91" i="9" s="1"/>
  <c r="Y89" i="9"/>
  <c r="V95" i="9"/>
  <c r="V50" i="3"/>
  <c r="AH50" i="3"/>
  <c r="AO50" i="3"/>
  <c r="BA50" i="3"/>
  <c r="BN50" i="3"/>
  <c r="BT50" i="3"/>
  <c r="X51" i="3"/>
  <c r="AD51" i="3"/>
  <c r="AJ51" i="3"/>
  <c r="AW51" i="3"/>
  <c r="BC51" i="3"/>
  <c r="BP51" i="3"/>
  <c r="BV51" i="3"/>
  <c r="AS52" i="3"/>
  <c r="BL52" i="3"/>
  <c r="BR52" i="3"/>
  <c r="BX52" i="3"/>
  <c r="V53" i="3"/>
  <c r="AH53" i="3"/>
  <c r="AO53" i="3"/>
  <c r="BA53" i="3"/>
  <c r="BN53" i="3"/>
  <c r="BT53" i="3"/>
  <c r="X54" i="3"/>
  <c r="AD54" i="3"/>
  <c r="AJ54" i="3"/>
  <c r="AW54" i="3"/>
  <c r="BC54" i="3"/>
  <c r="BP54" i="3"/>
  <c r="BV54" i="3"/>
  <c r="AS55" i="3"/>
  <c r="BL55" i="3"/>
  <c r="BR55" i="3"/>
  <c r="BX55" i="3"/>
  <c r="V56" i="3"/>
  <c r="AH56" i="3"/>
  <c r="AO56" i="3"/>
  <c r="BA56" i="3"/>
  <c r="BN56" i="3"/>
  <c r="BT56" i="3"/>
  <c r="X57" i="3"/>
  <c r="AD57" i="3"/>
  <c r="AJ57" i="3"/>
  <c r="AW57" i="3"/>
  <c r="BC57" i="3"/>
  <c r="BP57" i="3"/>
  <c r="BV57" i="3"/>
  <c r="AS58" i="3"/>
  <c r="BL58" i="3"/>
  <c r="BR58" i="3"/>
  <c r="BX58" i="3"/>
  <c r="V59" i="3"/>
  <c r="AH59" i="3"/>
  <c r="AO59" i="3"/>
  <c r="BA59" i="3"/>
  <c r="BN59" i="3"/>
  <c r="BT59" i="3"/>
  <c r="X60" i="3"/>
  <c r="AD60" i="3"/>
  <c r="AJ60" i="3"/>
  <c r="AW60" i="3"/>
  <c r="BC60" i="3"/>
  <c r="BP60" i="3"/>
  <c r="BV60" i="3"/>
  <c r="AS61" i="3"/>
  <c r="BL61" i="3"/>
  <c r="BR61" i="3"/>
  <c r="BX61" i="3"/>
  <c r="V62" i="3"/>
  <c r="AH62" i="3"/>
  <c r="BA62" i="3"/>
  <c r="BN62" i="3"/>
  <c r="BT62" i="3"/>
  <c r="X63" i="3"/>
  <c r="AJ63" i="3"/>
  <c r="AQ63" i="3"/>
  <c r="AW63" i="3"/>
  <c r="BC63" i="3"/>
  <c r="BP63" i="3"/>
  <c r="BV63" i="3"/>
  <c r="Z64" i="3"/>
  <c r="AS64" i="3"/>
  <c r="BL64" i="3"/>
  <c r="BR64" i="3"/>
  <c r="BX64" i="3"/>
  <c r="V65" i="3"/>
  <c r="AH65" i="3"/>
  <c r="BN65" i="3"/>
  <c r="BT65" i="3"/>
  <c r="X66" i="3"/>
  <c r="AJ66" i="3"/>
  <c r="BP66" i="3"/>
  <c r="BV66" i="3"/>
  <c r="J89" i="9"/>
  <c r="E62" i="9"/>
  <c r="F84" i="9"/>
  <c r="W50" i="3"/>
  <c r="AC50" i="3"/>
  <c r="AI50" i="3"/>
  <c r="AP50" i="3"/>
  <c r="AV50" i="3"/>
  <c r="BB50" i="3"/>
  <c r="BU50" i="3"/>
  <c r="AE51" i="3"/>
  <c r="BD51" i="3"/>
  <c r="BK51" i="3"/>
  <c r="BQ51" i="3"/>
  <c r="BW51" i="3"/>
  <c r="BM52" i="3"/>
  <c r="BS52" i="3"/>
  <c r="W53" i="3"/>
  <c r="AC53" i="3"/>
  <c r="AI53" i="3"/>
  <c r="AP53" i="3"/>
  <c r="AV53" i="3"/>
  <c r="BB53" i="3"/>
  <c r="BU53" i="3"/>
  <c r="AE54" i="3"/>
  <c r="AR54" i="3"/>
  <c r="BD54" i="3"/>
  <c r="BK54" i="3"/>
  <c r="BQ54" i="3"/>
  <c r="BW54" i="3"/>
  <c r="BM55" i="3"/>
  <c r="BS55" i="3"/>
  <c r="W56" i="3"/>
  <c r="AC56" i="3"/>
  <c r="AI56" i="3"/>
  <c r="AP56" i="3"/>
  <c r="AV56" i="3"/>
  <c r="BB56" i="3"/>
  <c r="BU56" i="3"/>
  <c r="AE57" i="3"/>
  <c r="AX57" i="3"/>
  <c r="BD57" i="3"/>
  <c r="BK57" i="3"/>
  <c r="BQ57" i="3"/>
  <c r="BW57" i="3"/>
  <c r="BM58" i="3"/>
  <c r="BS58" i="3"/>
  <c r="W59" i="3"/>
  <c r="AC59" i="3"/>
  <c r="AI59" i="3"/>
  <c r="AP59" i="3"/>
  <c r="AV59" i="3"/>
  <c r="BB59" i="3"/>
  <c r="BO59" i="3"/>
  <c r="BU59" i="3"/>
  <c r="AE60" i="3"/>
  <c r="BD60" i="3"/>
  <c r="BK60" i="3"/>
  <c r="BQ60" i="3"/>
  <c r="BW60" i="3"/>
  <c r="AG61" i="3"/>
  <c r="BM61" i="3"/>
  <c r="BS61" i="3"/>
  <c r="AP62" i="3"/>
  <c r="AV62" i="3"/>
  <c r="BB62" i="3"/>
  <c r="BU62" i="3"/>
  <c r="BD63" i="3"/>
  <c r="BK63" i="3"/>
  <c r="BQ63" i="3"/>
  <c r="BW63" i="3"/>
  <c r="BM64" i="3"/>
  <c r="BS64" i="3"/>
  <c r="AP65" i="3"/>
  <c r="AV65" i="3"/>
  <c r="BB65" i="3"/>
  <c r="AX66" i="3"/>
  <c r="BD66" i="3"/>
  <c r="S89" i="9"/>
  <c r="P95" i="9"/>
  <c r="E34" i="9"/>
  <c r="E87" i="9" s="1"/>
  <c r="F62" i="9"/>
  <c r="L84" i="9"/>
  <c r="BP50" i="3"/>
  <c r="BV50" i="3"/>
  <c r="BL51" i="3"/>
  <c r="BR51" i="3"/>
  <c r="BX51" i="3"/>
  <c r="BN52" i="3"/>
  <c r="BT52" i="3"/>
  <c r="BP53" i="3"/>
  <c r="BV53" i="3"/>
  <c r="BL54" i="3"/>
  <c r="BR54" i="3"/>
  <c r="BX54" i="3"/>
  <c r="BN55" i="3"/>
  <c r="BT55" i="3"/>
  <c r="BP56" i="3"/>
  <c r="BV56" i="3"/>
  <c r="BL57" i="3"/>
  <c r="BR57" i="3"/>
  <c r="BX57" i="3"/>
  <c r="BN58" i="3"/>
  <c r="BT58" i="3"/>
  <c r="BP59" i="3"/>
  <c r="BV59" i="3"/>
  <c r="BL60" i="3"/>
  <c r="BR60" i="3"/>
  <c r="BX60" i="3"/>
  <c r="BN61" i="3"/>
  <c r="BT61" i="3"/>
  <c r="BP62" i="3"/>
  <c r="BV62" i="3"/>
  <c r="BL63" i="3"/>
  <c r="BR63" i="3"/>
  <c r="BX63" i="3"/>
  <c r="BN64" i="3"/>
  <c r="BT64" i="3"/>
  <c r="BP65" i="3"/>
  <c r="BV65" i="3"/>
  <c r="BL66" i="3"/>
  <c r="BR66" i="3"/>
  <c r="BX66" i="3"/>
  <c r="F34" i="9"/>
  <c r="F87" i="9" s="1"/>
  <c r="G63" i="9"/>
  <c r="G88" i="9" s="1"/>
  <c r="R84" i="9"/>
  <c r="J50" i="9"/>
  <c r="J73" i="9" s="1"/>
  <c r="J52" i="9" s="1"/>
  <c r="J88" i="9" s="1"/>
  <c r="P50" i="9"/>
  <c r="P73" i="9" s="1"/>
  <c r="P52" i="9" s="1"/>
  <c r="P88" i="9" s="1"/>
  <c r="P89" i="9" s="1"/>
  <c r="V50" i="9"/>
  <c r="V73" i="9" s="1"/>
  <c r="V52" i="9" s="1"/>
  <c r="V88" i="9" s="1"/>
  <c r="V89" i="9" s="1"/>
  <c r="G51" i="9"/>
  <c r="G74" i="9" s="1"/>
  <c r="G53" i="9" s="1"/>
  <c r="M51" i="9"/>
  <c r="M74" i="9" s="1"/>
  <c r="M53" i="9" s="1"/>
  <c r="M94" i="9" s="1"/>
  <c r="M95" i="9" s="1"/>
  <c r="S51" i="9"/>
  <c r="S74" i="9" s="1"/>
  <c r="S53" i="9" s="1"/>
  <c r="S94" i="9" s="1"/>
  <c r="S95" i="9" s="1"/>
  <c r="Y51" i="9"/>
  <c r="Y74" i="9" s="1"/>
  <c r="Y53" i="9" s="1"/>
  <c r="Y94" i="9" s="1"/>
  <c r="Y95" i="9" s="1"/>
  <c r="H31" i="9"/>
  <c r="H87" i="9" s="1"/>
  <c r="H89" i="9" s="1"/>
  <c r="N31" i="9"/>
  <c r="N87" i="9" s="1"/>
  <c r="N89" i="9" s="1"/>
  <c r="T31" i="9"/>
  <c r="T87" i="9" s="1"/>
  <c r="T89" i="9" s="1"/>
  <c r="E32" i="9"/>
  <c r="E35" i="9" s="1"/>
  <c r="E93" i="9" s="1"/>
  <c r="K32" i="9"/>
  <c r="K93" i="9" s="1"/>
  <c r="K95" i="9" s="1"/>
  <c r="Q32" i="9"/>
  <c r="Q93" i="9" s="1"/>
  <c r="Q95" i="9" s="1"/>
  <c r="W32" i="9"/>
  <c r="W93" i="9" s="1"/>
  <c r="W95" i="9" s="1"/>
  <c r="E50" i="9"/>
  <c r="E73" i="9" s="1"/>
  <c r="E52" i="9" s="1"/>
  <c r="K50" i="9"/>
  <c r="K73" i="9" s="1"/>
  <c r="K52" i="9" s="1"/>
  <c r="K88" i="9" s="1"/>
  <c r="K89" i="9" s="1"/>
  <c r="Q50" i="9"/>
  <c r="Q73" i="9" s="1"/>
  <c r="Q52" i="9" s="1"/>
  <c r="Q88" i="9" s="1"/>
  <c r="Q89" i="9" s="1"/>
  <c r="W50" i="9"/>
  <c r="W73" i="9" s="1"/>
  <c r="W52" i="9" s="1"/>
  <c r="W88" i="9" s="1"/>
  <c r="W89" i="9" s="1"/>
  <c r="H51" i="9"/>
  <c r="H74" i="9" s="1"/>
  <c r="H53" i="9" s="1"/>
  <c r="H94" i="9" s="1"/>
  <c r="H95" i="9" s="1"/>
  <c r="N51" i="9"/>
  <c r="N74" i="9" s="1"/>
  <c r="N53" i="9" s="1"/>
  <c r="N94" i="9" s="1"/>
  <c r="N95" i="9" s="1"/>
  <c r="T51" i="9"/>
  <c r="T74" i="9" s="1"/>
  <c r="T53" i="9" s="1"/>
  <c r="T94" i="9" s="1"/>
  <c r="T95" i="9" s="1"/>
  <c r="I31" i="9"/>
  <c r="I87" i="9" s="1"/>
  <c r="I89" i="9" s="1"/>
  <c r="O31" i="9"/>
  <c r="O87" i="9" s="1"/>
  <c r="O89" i="9" s="1"/>
  <c r="U31" i="9"/>
  <c r="U87" i="9" s="1"/>
  <c r="U89" i="9" s="1"/>
  <c r="F32" i="9"/>
  <c r="F35" i="9" s="1"/>
  <c r="F93" i="9" s="1"/>
  <c r="L32" i="9"/>
  <c r="L93" i="9" s="1"/>
  <c r="L95" i="9" s="1"/>
  <c r="R32" i="9"/>
  <c r="R93" i="9" s="1"/>
  <c r="R95" i="9" s="1"/>
  <c r="X32" i="9"/>
  <c r="X93" i="9" s="1"/>
  <c r="X95" i="9" s="1"/>
  <c r="F50" i="9"/>
  <c r="F73" i="9" s="1"/>
  <c r="F52" i="9" s="1"/>
  <c r="L50" i="9"/>
  <c r="L73" i="9" s="1"/>
  <c r="L52" i="9" s="1"/>
  <c r="L88" i="9" s="1"/>
  <c r="L89" i="9" s="1"/>
  <c r="R50" i="9"/>
  <c r="R73" i="9" s="1"/>
  <c r="R52" i="9" s="1"/>
  <c r="R88" i="9" s="1"/>
  <c r="R89" i="9" s="1"/>
  <c r="X50" i="9"/>
  <c r="X73" i="9" s="1"/>
  <c r="X52" i="9" s="1"/>
  <c r="X88" i="9" s="1"/>
  <c r="X89" i="9" s="1"/>
  <c r="I51" i="9"/>
  <c r="I74" i="9" s="1"/>
  <c r="I53" i="9" s="1"/>
  <c r="I94" i="9" s="1"/>
  <c r="I95" i="9" s="1"/>
  <c r="O51" i="9"/>
  <c r="O74" i="9" s="1"/>
  <c r="O53" i="9" s="1"/>
  <c r="O94" i="9" s="1"/>
  <c r="O95" i="9" s="1"/>
  <c r="AT6" i="18"/>
  <c r="AA6" i="18"/>
  <c r="AG6" i="18"/>
  <c r="AZ6" i="18"/>
  <c r="Y63" i="18"/>
  <c r="Y57" i="18"/>
  <c r="Y66" i="18"/>
  <c r="Y52" i="18"/>
  <c r="Y55" i="18"/>
  <c r="Y54" i="18"/>
  <c r="Y51" i="18"/>
  <c r="Y65" i="18"/>
  <c r="Y60" i="18"/>
  <c r="Y46" i="18"/>
  <c r="Y59" i="18"/>
  <c r="Y48" i="18"/>
  <c r="Y62" i="18"/>
  <c r="Y39" i="18"/>
  <c r="Y34" i="18"/>
  <c r="Y28" i="18"/>
  <c r="Y22" i="18"/>
  <c r="Y21" i="18"/>
  <c r="Y18" i="18"/>
  <c r="Y15" i="18"/>
  <c r="Y12" i="18"/>
  <c r="Y36" i="18"/>
  <c r="Y31" i="18"/>
  <c r="Y25" i="18"/>
  <c r="Y14" i="18"/>
  <c r="Y11" i="18"/>
  <c r="Y8" i="18"/>
  <c r="Y16" i="18"/>
  <c r="Y10" i="18"/>
  <c r="Y7" i="18"/>
  <c r="AE60" i="18"/>
  <c r="AE63" i="18"/>
  <c r="AE57" i="18"/>
  <c r="AE55" i="18"/>
  <c r="AE54" i="18"/>
  <c r="AE52" i="18"/>
  <c r="AE62" i="18"/>
  <c r="AE51" i="18"/>
  <c r="AE48" i="18"/>
  <c r="AE66" i="18"/>
  <c r="AE46" i="18"/>
  <c r="AE50" i="18"/>
  <c r="AE39" i="18"/>
  <c r="AE36" i="18"/>
  <c r="AE34" i="18"/>
  <c r="AE31" i="18"/>
  <c r="AE28" i="18"/>
  <c r="AE25" i="18"/>
  <c r="AE22" i="18"/>
  <c r="AE21" i="18"/>
  <c r="AE18" i="18"/>
  <c r="AE15" i="18"/>
  <c r="AE12" i="18"/>
  <c r="AE14" i="18"/>
  <c r="AE11" i="18"/>
  <c r="AE8" i="18"/>
  <c r="AE7" i="18"/>
  <c r="AE13" i="18"/>
  <c r="AO63" i="18"/>
  <c r="AO58" i="18"/>
  <c r="AO52" i="18"/>
  <c r="AO64" i="18"/>
  <c r="AO57" i="18"/>
  <c r="AO47" i="18"/>
  <c r="AO44" i="18"/>
  <c r="AO41" i="18"/>
  <c r="AO36" i="18"/>
  <c r="AO20" i="18"/>
  <c r="AO15" i="18"/>
  <c r="AO12" i="18"/>
  <c r="AO9" i="18"/>
  <c r="AO38" i="18"/>
  <c r="AO19" i="18"/>
  <c r="AO16" i="18"/>
  <c r="AU58" i="18"/>
  <c r="AU64" i="18"/>
  <c r="AU55" i="18"/>
  <c r="AU52" i="18"/>
  <c r="AU44" i="18"/>
  <c r="AU41" i="18"/>
  <c r="AU36" i="18"/>
  <c r="AU38" i="18"/>
  <c r="AU20" i="18"/>
  <c r="AU35" i="18"/>
  <c r="AU29" i="18"/>
  <c r="AU23" i="18"/>
  <c r="AU15" i="18"/>
  <c r="AU12" i="18"/>
  <c r="AU9" i="18"/>
  <c r="AU6" i="18"/>
  <c r="AO8" i="18"/>
  <c r="V8" i="18"/>
  <c r="AU8" i="18"/>
  <c r="AB8" i="18"/>
  <c r="BA8" i="18"/>
  <c r="AH8" i="18"/>
  <c r="AE10" i="18"/>
  <c r="Y13" i="18"/>
  <c r="AQ12" i="18"/>
  <c r="AW12" i="18"/>
  <c r="BC12" i="18"/>
  <c r="AE16" i="18"/>
  <c r="Y13" i="19"/>
  <c r="Y10" i="19"/>
  <c r="Y9" i="19"/>
  <c r="Y6" i="19"/>
  <c r="U65" i="18"/>
  <c r="U59" i="18"/>
  <c r="U53" i="18"/>
  <c r="U50" i="18"/>
  <c r="U62" i="18"/>
  <c r="U56" i="18"/>
  <c r="U54" i="18"/>
  <c r="U46" i="18"/>
  <c r="U36" i="18"/>
  <c r="U33" i="18"/>
  <c r="U30" i="18"/>
  <c r="U27" i="18"/>
  <c r="U24" i="18"/>
  <c r="U21" i="18"/>
  <c r="U20" i="18"/>
  <c r="U17" i="18"/>
  <c r="U14" i="18"/>
  <c r="U16" i="18"/>
  <c r="U13" i="18"/>
  <c r="U10" i="18"/>
  <c r="U7" i="18"/>
  <c r="U15" i="18"/>
  <c r="U9" i="18"/>
  <c r="AA62" i="18"/>
  <c r="AA65" i="18"/>
  <c r="AA59" i="18"/>
  <c r="AA56" i="18"/>
  <c r="AA54" i="18"/>
  <c r="AA50" i="18"/>
  <c r="AA53" i="18"/>
  <c r="AA36" i="18"/>
  <c r="AA21" i="18"/>
  <c r="AA33" i="18"/>
  <c r="AA30" i="18"/>
  <c r="AA27" i="18"/>
  <c r="AA24" i="18"/>
  <c r="AA14" i="18"/>
  <c r="AA16" i="18"/>
  <c r="AA13" i="18"/>
  <c r="AA10" i="18"/>
  <c r="AA7" i="18"/>
  <c r="AA17" i="18"/>
  <c r="AA12" i="18"/>
  <c r="AG62" i="18"/>
  <c r="AG59" i="18"/>
  <c r="AG53" i="18"/>
  <c r="AG65" i="18"/>
  <c r="AG50" i="18"/>
  <c r="AG47" i="18"/>
  <c r="AG44" i="18"/>
  <c r="AG56" i="18"/>
  <c r="AG52" i="18"/>
  <c r="AG36" i="18"/>
  <c r="AG54" i="18"/>
  <c r="AG33" i="18"/>
  <c r="AG30" i="18"/>
  <c r="AG27" i="18"/>
  <c r="AG24" i="18"/>
  <c r="AG21" i="18"/>
  <c r="AG41" i="18"/>
  <c r="AG14" i="18"/>
  <c r="AG20" i="18"/>
  <c r="AG17" i="18"/>
  <c r="AG16" i="18"/>
  <c r="AG13" i="18"/>
  <c r="AG10" i="18"/>
  <c r="AG7" i="18"/>
  <c r="AG12" i="18"/>
  <c r="AG15" i="18"/>
  <c r="AG9" i="18"/>
  <c r="H23" i="21" a="1"/>
  <c r="AQ62" i="18"/>
  <c r="AQ57" i="18"/>
  <c r="AQ51" i="18"/>
  <c r="AQ60" i="18"/>
  <c r="AQ36" i="18"/>
  <c r="AQ46" i="18"/>
  <c r="AQ43" i="18"/>
  <c r="AQ63" i="18"/>
  <c r="AQ40" i="18"/>
  <c r="AQ19" i="18"/>
  <c r="AQ14" i="18"/>
  <c r="AQ11" i="18"/>
  <c r="AQ8" i="18"/>
  <c r="AQ37" i="18"/>
  <c r="AW57" i="18"/>
  <c r="AW63" i="18"/>
  <c r="AW59" i="18"/>
  <c r="AW65" i="18"/>
  <c r="AW62" i="18"/>
  <c r="AW54" i="18"/>
  <c r="AW46" i="18"/>
  <c r="AW43" i="18"/>
  <c r="AW36" i="18"/>
  <c r="AW48" i="18"/>
  <c r="AW51" i="18"/>
  <c r="AW37" i="18"/>
  <c r="AW19" i="18"/>
  <c r="AW34" i="18"/>
  <c r="AW31" i="18"/>
  <c r="AW28" i="18"/>
  <c r="AW25" i="18"/>
  <c r="AW22" i="18"/>
  <c r="AW14" i="18"/>
  <c r="AW11" i="18"/>
  <c r="AW8" i="18"/>
  <c r="AW18" i="18"/>
  <c r="BC59" i="18"/>
  <c r="BC65" i="18"/>
  <c r="BC51" i="18"/>
  <c r="BC36" i="18"/>
  <c r="BC46" i="18"/>
  <c r="BC37" i="18"/>
  <c r="BC43" i="18"/>
  <c r="BC40" i="18"/>
  <c r="BC19" i="18"/>
  <c r="BC14" i="18"/>
  <c r="BC11" i="18"/>
  <c r="BC8" i="18"/>
  <c r="AS12" i="18"/>
  <c r="Z12" i="18"/>
  <c r="AY12" i="18"/>
  <c r="AF12" i="18"/>
  <c r="U12" i="18"/>
  <c r="AA20" i="18"/>
  <c r="AQ13" i="18"/>
  <c r="X13" i="18"/>
  <c r="AW13" i="18"/>
  <c r="AD13" i="18"/>
  <c r="BC13" i="18"/>
  <c r="AJ13" i="18"/>
  <c r="V57" i="18"/>
  <c r="V55" i="18"/>
  <c r="V52" i="18"/>
  <c r="V63" i="18"/>
  <c r="V58" i="18"/>
  <c r="V64" i="18"/>
  <c r="V47" i="18"/>
  <c r="V44" i="18"/>
  <c r="V41" i="18"/>
  <c r="V36" i="18"/>
  <c r="V20" i="18"/>
  <c r="V17" i="18"/>
  <c r="V15" i="18"/>
  <c r="V12" i="18"/>
  <c r="V9" i="18"/>
  <c r="V38" i="18"/>
  <c r="V19" i="18"/>
  <c r="V16" i="18"/>
  <c r="AB58" i="18"/>
  <c r="AB64" i="18"/>
  <c r="AB53" i="18"/>
  <c r="AB47" i="18"/>
  <c r="AB44" i="18"/>
  <c r="AB41" i="18"/>
  <c r="AB52" i="18"/>
  <c r="AB36" i="18"/>
  <c r="AB38" i="18"/>
  <c r="AB20" i="18"/>
  <c r="AB17" i="18"/>
  <c r="AB15" i="18"/>
  <c r="AB12" i="18"/>
  <c r="AB9" i="18"/>
  <c r="AB32" i="18"/>
  <c r="AB16" i="18"/>
  <c r="AH52" i="18"/>
  <c r="AH36" i="18"/>
  <c r="AH55" i="18"/>
  <c r="AH47" i="18"/>
  <c r="AH38" i="18"/>
  <c r="AH41" i="18"/>
  <c r="AH44" i="18"/>
  <c r="AH20" i="18"/>
  <c r="AH17" i="18"/>
  <c r="AH19" i="18"/>
  <c r="AH15" i="18"/>
  <c r="AH12" i="18"/>
  <c r="AH9" i="18"/>
  <c r="AH16" i="18"/>
  <c r="AR63" i="18"/>
  <c r="AR57" i="18"/>
  <c r="AR55" i="18"/>
  <c r="AR54" i="18"/>
  <c r="AR66" i="18"/>
  <c r="AR51" i="18"/>
  <c r="AR48" i="18"/>
  <c r="AR62" i="18"/>
  <c r="AR65" i="18"/>
  <c r="AR60" i="18"/>
  <c r="AR39" i="18"/>
  <c r="AR18" i="18"/>
  <c r="AR36" i="18"/>
  <c r="AR31" i="18"/>
  <c r="AR25" i="18"/>
  <c r="AR40" i="18"/>
  <c r="AR11" i="18"/>
  <c r="AR8" i="18"/>
  <c r="AX60" i="18"/>
  <c r="AX63" i="18"/>
  <c r="AX57" i="18"/>
  <c r="AX66" i="18"/>
  <c r="AX55" i="18"/>
  <c r="AX54" i="18"/>
  <c r="AX51" i="18"/>
  <c r="AX50" i="18"/>
  <c r="AX48" i="18"/>
  <c r="AX47" i="18"/>
  <c r="AX39" i="18"/>
  <c r="AX36" i="18"/>
  <c r="AX34" i="18"/>
  <c r="AX31" i="18"/>
  <c r="AX28" i="18"/>
  <c r="AX25" i="18"/>
  <c r="AX22" i="18"/>
  <c r="AX18" i="18"/>
  <c r="AX21" i="18"/>
  <c r="AX11" i="18"/>
  <c r="AX8" i="18"/>
  <c r="BD63" i="18"/>
  <c r="BD60" i="18"/>
  <c r="BD55" i="18"/>
  <c r="BD54" i="18"/>
  <c r="BD51" i="18"/>
  <c r="BD66" i="18"/>
  <c r="BD48" i="18"/>
  <c r="BD57" i="18"/>
  <c r="BD50" i="18"/>
  <c r="BD45" i="18"/>
  <c r="BD36" i="18"/>
  <c r="BD34" i="18"/>
  <c r="BD31" i="18"/>
  <c r="BD28" i="18"/>
  <c r="BD25" i="18"/>
  <c r="BD22" i="18"/>
  <c r="BD42" i="18"/>
  <c r="BD18" i="18"/>
  <c r="BD11" i="18"/>
  <c r="BD8" i="18"/>
  <c r="AQ6" i="18"/>
  <c r="BE6" i="18" s="1"/>
  <c r="BF6" i="18" s="1"/>
  <c r="BG6" i="18" s="1"/>
  <c r="AW6" i="18"/>
  <c r="BC6" i="18"/>
  <c r="AO10" i="18"/>
  <c r="AU10" i="18"/>
  <c r="U11" i="18"/>
  <c r="AO14" i="18"/>
  <c r="V14" i="18"/>
  <c r="AU14" i="18"/>
  <c r="AB14" i="18"/>
  <c r="BA14" i="18"/>
  <c r="AH14" i="18"/>
  <c r="AU16" i="18"/>
  <c r="AU19" i="18"/>
  <c r="AR22" i="18"/>
  <c r="AB23" i="18"/>
  <c r="AU26" i="18"/>
  <c r="AR6" i="18"/>
  <c r="AX6" i="18"/>
  <c r="BD6" i="18"/>
  <c r="AH6" i="18"/>
  <c r="BD7" i="18"/>
  <c r="AP8" i="18"/>
  <c r="AP10" i="18"/>
  <c r="AV10" i="18"/>
  <c r="AR10" i="18"/>
  <c r="AO11" i="18"/>
  <c r="V11" i="18"/>
  <c r="AU11" i="18"/>
  <c r="AB11" i="18"/>
  <c r="BA11" i="18"/>
  <c r="AH11" i="18"/>
  <c r="AO13" i="18"/>
  <c r="AU13" i="18"/>
  <c r="AP14" i="18"/>
  <c r="AP15" i="18"/>
  <c r="AV15" i="18"/>
  <c r="AP16" i="18"/>
  <c r="AV16" i="18"/>
  <c r="AR16" i="18"/>
  <c r="AQ18" i="18"/>
  <c r="BC18" i="18"/>
  <c r="U22" i="18"/>
  <c r="AS6" i="18"/>
  <c r="Z6" i="18"/>
  <c r="AY6" i="18"/>
  <c r="AF6" i="18"/>
  <c r="AO7" i="18"/>
  <c r="AU7" i="18"/>
  <c r="U8" i="18"/>
  <c r="AV8" i="18"/>
  <c r="AQ9" i="18"/>
  <c r="AW9" i="18"/>
  <c r="BC9" i="18"/>
  <c r="AQ10" i="18"/>
  <c r="X10" i="18"/>
  <c r="AW10" i="18"/>
  <c r="AD10" i="18"/>
  <c r="BC10" i="18"/>
  <c r="AJ10" i="18"/>
  <c r="AP13" i="18"/>
  <c r="AV13" i="18"/>
  <c r="AR13" i="18"/>
  <c r="AQ15" i="18"/>
  <c r="AW15" i="18"/>
  <c r="BC15" i="18"/>
  <c r="AQ16" i="18"/>
  <c r="X16" i="18"/>
  <c r="AW16" i="18"/>
  <c r="AD16" i="18"/>
  <c r="AJ16" i="18"/>
  <c r="BC16" i="18"/>
  <c r="V21" i="18"/>
  <c r="AB21" i="18"/>
  <c r="AH21" i="18"/>
  <c r="AR28" i="18"/>
  <c r="AB29" i="18"/>
  <c r="AU32" i="18"/>
  <c r="Z61" i="18"/>
  <c r="Z59" i="18"/>
  <c r="Z50" i="18"/>
  <c r="Z45" i="18"/>
  <c r="Z42" i="18"/>
  <c r="Z65" i="18"/>
  <c r="Z40" i="18"/>
  <c r="Z21" i="18"/>
  <c r="Z18" i="18"/>
  <c r="Z39" i="18"/>
  <c r="Z36" i="18"/>
  <c r="Z30" i="18"/>
  <c r="Z24" i="18"/>
  <c r="Z16" i="18"/>
  <c r="Z13" i="18"/>
  <c r="Z10" i="18"/>
  <c r="Z7" i="18"/>
  <c r="Z33" i="18"/>
  <c r="Z27" i="18"/>
  <c r="AF58" i="18"/>
  <c r="AF64" i="18"/>
  <c r="AF61" i="18"/>
  <c r="AF45" i="18"/>
  <c r="AF50" i="18"/>
  <c r="AF56" i="18"/>
  <c r="AF40" i="18"/>
  <c r="AF42" i="18"/>
  <c r="AF39" i="18"/>
  <c r="AF36" i="18"/>
  <c r="AF33" i="18"/>
  <c r="AF30" i="18"/>
  <c r="AF27" i="18"/>
  <c r="AF24" i="18"/>
  <c r="AF21" i="18"/>
  <c r="AF18" i="18"/>
  <c r="AF20" i="18"/>
  <c r="AF17" i="18"/>
  <c r="AF16" i="18"/>
  <c r="AF13" i="18"/>
  <c r="AF10" i="18"/>
  <c r="AF7" i="18"/>
  <c r="AP64" i="18"/>
  <c r="AP58" i="18"/>
  <c r="AP63" i="18"/>
  <c r="AP57" i="18"/>
  <c r="AP56" i="18"/>
  <c r="AP55" i="18"/>
  <c r="AP52" i="18"/>
  <c r="AP49" i="18"/>
  <c r="AP61" i="18"/>
  <c r="AP36" i="18"/>
  <c r="AP43" i="18"/>
  <c r="AP35" i="18"/>
  <c r="AP32" i="18"/>
  <c r="AP29" i="18"/>
  <c r="AP26" i="18"/>
  <c r="AP23" i="18"/>
  <c r="AP19" i="18"/>
  <c r="AP12" i="18"/>
  <c r="AP9" i="18"/>
  <c r="AV61" i="18"/>
  <c r="AV64" i="18"/>
  <c r="AV58" i="18"/>
  <c r="AV57" i="18"/>
  <c r="AV63" i="18"/>
  <c r="AV60" i="18"/>
  <c r="AV56" i="18"/>
  <c r="AV52" i="18"/>
  <c r="AV49" i="18"/>
  <c r="AV55" i="18"/>
  <c r="AV53" i="18"/>
  <c r="AV36" i="18"/>
  <c r="AV37" i="18"/>
  <c r="AV35" i="18"/>
  <c r="AV32" i="18"/>
  <c r="AV29" i="18"/>
  <c r="AV26" i="18"/>
  <c r="AV23" i="18"/>
  <c r="AV12" i="18"/>
  <c r="AV9" i="18"/>
  <c r="AQ7" i="18"/>
  <c r="X7" i="18"/>
  <c r="AW7" i="18"/>
  <c r="AD7" i="18"/>
  <c r="BC7" i="18"/>
  <c r="AJ7" i="18"/>
  <c r="AS9" i="18"/>
  <c r="Z9" i="18"/>
  <c r="AY9" i="18"/>
  <c r="AF9" i="18"/>
  <c r="AS15" i="18"/>
  <c r="Z15" i="18"/>
  <c r="AY15" i="18"/>
  <c r="AF15" i="18"/>
  <c r="AO17" i="18"/>
  <c r="AU17" i="18"/>
  <c r="W64" i="18"/>
  <c r="W58" i="18"/>
  <c r="W63" i="18"/>
  <c r="W57" i="18"/>
  <c r="W53" i="18"/>
  <c r="W56" i="18"/>
  <c r="W52" i="18"/>
  <c r="W55" i="18"/>
  <c r="W49" i="18"/>
  <c r="W36" i="18"/>
  <c r="W46" i="18"/>
  <c r="W43" i="18"/>
  <c r="W35" i="18"/>
  <c r="W32" i="18"/>
  <c r="W29" i="18"/>
  <c r="W26" i="18"/>
  <c r="W23" i="18"/>
  <c r="W61" i="18"/>
  <c r="W20" i="18"/>
  <c r="AC61" i="18"/>
  <c r="AC64" i="18"/>
  <c r="AC58" i="18"/>
  <c r="AC56" i="18"/>
  <c r="AC55" i="18"/>
  <c r="AC57" i="18"/>
  <c r="AC63" i="18"/>
  <c r="AC60" i="18"/>
  <c r="AC53" i="18"/>
  <c r="AC52" i="18"/>
  <c r="AC49" i="18"/>
  <c r="AC66" i="18"/>
  <c r="AC36" i="18"/>
  <c r="AC20" i="18"/>
  <c r="AC40" i="18"/>
  <c r="AC37" i="18"/>
  <c r="AC35" i="18"/>
  <c r="AC32" i="18"/>
  <c r="AC29" i="18"/>
  <c r="AC26" i="18"/>
  <c r="AC23" i="18"/>
  <c r="AI58" i="18"/>
  <c r="AI64" i="18"/>
  <c r="AI61" i="18"/>
  <c r="AI56" i="18"/>
  <c r="AI52" i="18"/>
  <c r="AI53" i="18"/>
  <c r="AI46" i="18"/>
  <c r="AI43" i="18"/>
  <c r="AI36" i="18"/>
  <c r="AI55" i="18"/>
  <c r="AI49" i="18"/>
  <c r="AI51" i="18"/>
  <c r="AI35" i="18"/>
  <c r="AI32" i="18"/>
  <c r="AI29" i="18"/>
  <c r="AI26" i="18"/>
  <c r="AI23" i="18"/>
  <c r="AI20" i="18"/>
  <c r="AS61" i="18"/>
  <c r="AS59" i="18"/>
  <c r="AS50" i="18"/>
  <c r="AS65" i="18"/>
  <c r="AS56" i="18"/>
  <c r="AS45" i="18"/>
  <c r="AS42" i="18"/>
  <c r="AS40" i="18"/>
  <c r="AS18" i="18"/>
  <c r="AS39" i="18"/>
  <c r="AS36" i="18"/>
  <c r="AY58" i="18"/>
  <c r="AY64" i="18"/>
  <c r="AY61" i="18"/>
  <c r="AY53" i="18"/>
  <c r="AY50" i="18"/>
  <c r="AY45" i="18"/>
  <c r="AY42" i="18"/>
  <c r="AY39" i="18"/>
  <c r="AY36" i="18"/>
  <c r="AY33" i="18"/>
  <c r="AY30" i="18"/>
  <c r="AY27" i="18"/>
  <c r="AY24" i="18"/>
  <c r="AY21" i="18"/>
  <c r="AY18" i="18"/>
  <c r="W6" i="18"/>
  <c r="AK6" i="18" s="1"/>
  <c r="AL6" i="18" s="1"/>
  <c r="AC6" i="18"/>
  <c r="AI6" i="18"/>
  <c r="AT7" i="18"/>
  <c r="AZ7" i="18"/>
  <c r="W9" i="18"/>
  <c r="AC9" i="18"/>
  <c r="AI9" i="18"/>
  <c r="BB9" i="18"/>
  <c r="AT10" i="18"/>
  <c r="AZ10" i="18"/>
  <c r="W12" i="18"/>
  <c r="AC12" i="18"/>
  <c r="AI12" i="18"/>
  <c r="BB12" i="18"/>
  <c r="AZ13" i="18"/>
  <c r="W15" i="18"/>
  <c r="AC15" i="18"/>
  <c r="AI15" i="18"/>
  <c r="AY16" i="18"/>
  <c r="AQ17" i="18"/>
  <c r="AW17" i="18"/>
  <c r="BC17" i="18"/>
  <c r="AZ17" i="18"/>
  <c r="AJ18" i="18"/>
  <c r="AR19" i="18"/>
  <c r="AX19" i="18"/>
  <c r="BD19" i="18"/>
  <c r="AI19" i="18"/>
  <c r="AQ20" i="18"/>
  <c r="AW20" i="18"/>
  <c r="BC20" i="18"/>
  <c r="AQ21" i="18"/>
  <c r="AW21" i="18"/>
  <c r="BC21" i="18"/>
  <c r="AJ21" i="18"/>
  <c r="AO23" i="18"/>
  <c r="V23" i="18"/>
  <c r="BA23" i="18"/>
  <c r="AH23" i="18"/>
  <c r="AS24" i="18"/>
  <c r="AO29" i="18"/>
  <c r="V29" i="18"/>
  <c r="BA29" i="18"/>
  <c r="AH29" i="18"/>
  <c r="AS30" i="18"/>
  <c r="AO35" i="18"/>
  <c r="V35" i="18"/>
  <c r="BA35" i="18"/>
  <c r="AH35" i="18"/>
  <c r="U40" i="18"/>
  <c r="AA40" i="18"/>
  <c r="AG40" i="18"/>
  <c r="AZ49" i="18"/>
  <c r="Y7" i="19"/>
  <c r="Y12" i="19"/>
  <c r="Y8" i="19"/>
  <c r="Y11" i="19"/>
  <c r="H23" i="20" a="1"/>
  <c r="X62" i="18"/>
  <c r="X57" i="18"/>
  <c r="X54" i="18"/>
  <c r="X63" i="18"/>
  <c r="X60" i="18"/>
  <c r="X51" i="18"/>
  <c r="X48" i="18"/>
  <c r="X36" i="18"/>
  <c r="X46" i="18"/>
  <c r="X43" i="18"/>
  <c r="X19" i="18"/>
  <c r="AD57" i="18"/>
  <c r="AD63" i="18"/>
  <c r="AD59" i="18"/>
  <c r="AD65" i="18"/>
  <c r="AD62" i="18"/>
  <c r="AD51" i="18"/>
  <c r="AD46" i="18"/>
  <c r="AD43" i="18"/>
  <c r="AD36" i="18"/>
  <c r="AD40" i="18"/>
  <c r="AD37" i="18"/>
  <c r="AD19" i="18"/>
  <c r="AD34" i="18"/>
  <c r="AD31" i="18"/>
  <c r="AD28" i="18"/>
  <c r="AD25" i="18"/>
  <c r="AD22" i="18"/>
  <c r="AJ59" i="18"/>
  <c r="AJ65" i="18"/>
  <c r="AJ51" i="18"/>
  <c r="AJ36" i="18"/>
  <c r="AJ54" i="18"/>
  <c r="AJ48" i="18"/>
  <c r="AJ46" i="18"/>
  <c r="AJ40" i="18"/>
  <c r="AJ37" i="18"/>
  <c r="AJ19" i="18"/>
  <c r="AJ43" i="18"/>
  <c r="AT62" i="18"/>
  <c r="AT65" i="18"/>
  <c r="AT59" i="18"/>
  <c r="AT50" i="18"/>
  <c r="AT56" i="18"/>
  <c r="AT54" i="18"/>
  <c r="AT36" i="18"/>
  <c r="AT33" i="18"/>
  <c r="AT30" i="18"/>
  <c r="AT27" i="18"/>
  <c r="AT24" i="18"/>
  <c r="AZ62" i="18"/>
  <c r="AZ59" i="18"/>
  <c r="AZ56" i="18"/>
  <c r="AZ65" i="18"/>
  <c r="AZ54" i="18"/>
  <c r="AZ53" i="18"/>
  <c r="AZ50" i="18"/>
  <c r="AZ52" i="18"/>
  <c r="AZ44" i="18"/>
  <c r="AZ36" i="18"/>
  <c r="AZ41" i="18"/>
  <c r="AZ33" i="18"/>
  <c r="AZ30" i="18"/>
  <c r="AZ27" i="18"/>
  <c r="AZ24" i="18"/>
  <c r="AZ21" i="18"/>
  <c r="X6" i="18"/>
  <c r="AD6" i="18"/>
  <c r="AJ6" i="18"/>
  <c r="V7" i="18"/>
  <c r="AB7" i="18"/>
  <c r="AH7" i="18"/>
  <c r="Z8" i="18"/>
  <c r="AF8" i="18"/>
  <c r="X9" i="18"/>
  <c r="AD9" i="18"/>
  <c r="AJ9" i="18"/>
  <c r="V10" i="18"/>
  <c r="AB10" i="18"/>
  <c r="AH10" i="18"/>
  <c r="Z11" i="18"/>
  <c r="AF11" i="18"/>
  <c r="X12" i="18"/>
  <c r="AD12" i="18"/>
  <c r="AJ12" i="18"/>
  <c r="V13" i="18"/>
  <c r="AB13" i="18"/>
  <c r="AH13" i="18"/>
  <c r="Z14" i="18"/>
  <c r="AF14" i="18"/>
  <c r="X15" i="18"/>
  <c r="AD15" i="18"/>
  <c r="AJ15" i="18"/>
  <c r="AZ16" i="18"/>
  <c r="AR17" i="18"/>
  <c r="Y17" i="18"/>
  <c r="AX17" i="18"/>
  <c r="AE17" i="18"/>
  <c r="BD17" i="18"/>
  <c r="AS19" i="18"/>
  <c r="AY19" i="18"/>
  <c r="AR20" i="18"/>
  <c r="Y20" i="18"/>
  <c r="AX20" i="18"/>
  <c r="AE20" i="18"/>
  <c r="BD20" i="18"/>
  <c r="AR21" i="18"/>
  <c r="AQ22" i="18"/>
  <c r="BC22" i="18"/>
  <c r="U25" i="18"/>
  <c r="AT25" i="18"/>
  <c r="AZ25" i="18"/>
  <c r="AB26" i="18"/>
  <c r="AQ28" i="18"/>
  <c r="BC28" i="18"/>
  <c r="U31" i="18"/>
  <c r="AT31" i="18"/>
  <c r="AZ31" i="18"/>
  <c r="AQ34" i="18"/>
  <c r="BC34" i="18"/>
  <c r="X37" i="18"/>
  <c r="BA52" i="18"/>
  <c r="BA36" i="18"/>
  <c r="BA41" i="18"/>
  <c r="BA38" i="18"/>
  <c r="BA44" i="18"/>
  <c r="BA20" i="18"/>
  <c r="Y6" i="18"/>
  <c r="AE6" i="18"/>
  <c r="W7" i="18"/>
  <c r="AC7" i="18"/>
  <c r="AI7" i="18"/>
  <c r="AA8" i="18"/>
  <c r="AG8" i="18"/>
  <c r="Y9" i="18"/>
  <c r="AE9" i="18"/>
  <c r="W10" i="18"/>
  <c r="AC10" i="18"/>
  <c r="AI10" i="18"/>
  <c r="AA11" i="18"/>
  <c r="AG11" i="18"/>
  <c r="W13" i="18"/>
  <c r="AC13" i="18"/>
  <c r="AI13" i="18"/>
  <c r="W16" i="18"/>
  <c r="AC16" i="18"/>
  <c r="AI16" i="18"/>
  <c r="X18" i="18"/>
  <c r="U19" i="18"/>
  <c r="AT19" i="18"/>
  <c r="AA19" i="18"/>
  <c r="AZ19" i="18"/>
  <c r="AG19" i="18"/>
  <c r="W19" i="18"/>
  <c r="AS21" i="18"/>
  <c r="X21" i="18"/>
  <c r="AT21" i="18"/>
  <c r="U37" i="18"/>
  <c r="AT37" i="18"/>
  <c r="AZ37" i="18"/>
  <c r="AI40" i="18"/>
  <c r="U47" i="18"/>
  <c r="BB58" i="18"/>
  <c r="BB56" i="18"/>
  <c r="BB64" i="18"/>
  <c r="BB61" i="18"/>
  <c r="BB55" i="18"/>
  <c r="BB52" i="18"/>
  <c r="BB49" i="18"/>
  <c r="BB66" i="18"/>
  <c r="BB46" i="18"/>
  <c r="BB43" i="18"/>
  <c r="BB36" i="18"/>
  <c r="BB35" i="18"/>
  <c r="BB32" i="18"/>
  <c r="BB29" i="18"/>
  <c r="BB26" i="18"/>
  <c r="BB23" i="18"/>
  <c r="BB40" i="18"/>
  <c r="Z17" i="18"/>
  <c r="U18" i="18"/>
  <c r="AT18" i="18"/>
  <c r="AZ18" i="18"/>
  <c r="AB19" i="18"/>
  <c r="Z20" i="18"/>
  <c r="AO26" i="18"/>
  <c r="V26" i="18"/>
  <c r="BA26" i="18"/>
  <c r="AH26" i="18"/>
  <c r="AS27" i="18"/>
  <c r="AO32" i="18"/>
  <c r="V32" i="18"/>
  <c r="BA32" i="18"/>
  <c r="AH32" i="18"/>
  <c r="AS33" i="18"/>
  <c r="U38" i="18"/>
  <c r="AT38" i="18"/>
  <c r="AA38" i="18"/>
  <c r="AZ38" i="18"/>
  <c r="AG38" i="18"/>
  <c r="BD39" i="18"/>
  <c r="AP37" i="18"/>
  <c r="BB37" i="18"/>
  <c r="AQ41" i="18"/>
  <c r="AW41" i="18"/>
  <c r="BC41" i="18"/>
  <c r="AR43" i="18"/>
  <c r="AX43" i="18"/>
  <c r="BD43" i="18"/>
  <c r="BA6" i="18"/>
  <c r="BA9" i="18"/>
  <c r="X11" i="18"/>
  <c r="AD11" i="18"/>
  <c r="AJ11" i="18"/>
  <c r="BA12" i="18"/>
  <c r="AS13" i="18"/>
  <c r="AY13" i="18"/>
  <c r="X14" i="18"/>
  <c r="AD14" i="18"/>
  <c r="AJ14" i="18"/>
  <c r="BA15" i="18"/>
  <c r="AX16" i="18"/>
  <c r="BD16" i="18"/>
  <c r="AS16" i="18"/>
  <c r="BB16" i="18"/>
  <c r="AP17" i="18"/>
  <c r="AV17" i="18"/>
  <c r="BB17" i="18"/>
  <c r="AY17" i="18"/>
  <c r="AP18" i="18"/>
  <c r="BE18" i="18" s="1"/>
  <c r="BF18" i="18" s="1"/>
  <c r="W18" i="18"/>
  <c r="AV18" i="18"/>
  <c r="AC18" i="18"/>
  <c r="BB18" i="18"/>
  <c r="AI18" i="18"/>
  <c r="BA19" i="18"/>
  <c r="AP20" i="18"/>
  <c r="AV20" i="18"/>
  <c r="BB20" i="18"/>
  <c r="AY20" i="18"/>
  <c r="AP21" i="18"/>
  <c r="W21" i="18"/>
  <c r="AV21" i="18"/>
  <c r="AC21" i="18"/>
  <c r="BB21" i="18"/>
  <c r="AI21" i="18"/>
  <c r="X40" i="18"/>
  <c r="AO22" i="18"/>
  <c r="AU22" i="18"/>
  <c r="BA22" i="18"/>
  <c r="AO24" i="18"/>
  <c r="AU24" i="18"/>
  <c r="BA24" i="18"/>
  <c r="AO25" i="18"/>
  <c r="AU25" i="18"/>
  <c r="BA25" i="18"/>
  <c r="AO27" i="18"/>
  <c r="AU27" i="18"/>
  <c r="BA27" i="18"/>
  <c r="AO28" i="18"/>
  <c r="BE28" i="18" s="1"/>
  <c r="BF28" i="18" s="1"/>
  <c r="AU28" i="18"/>
  <c r="BA28" i="18"/>
  <c r="AO30" i="18"/>
  <c r="AU30" i="18"/>
  <c r="BA30" i="18"/>
  <c r="AO31" i="18"/>
  <c r="AU31" i="18"/>
  <c r="BA31" i="18"/>
  <c r="AO33" i="18"/>
  <c r="AU33" i="18"/>
  <c r="BA33" i="18"/>
  <c r="AO34" i="18"/>
  <c r="AU34" i="18"/>
  <c r="BA34" i="18"/>
  <c r="AO37" i="18"/>
  <c r="V37" i="18"/>
  <c r="AU37" i="18"/>
  <c r="AB37" i="18"/>
  <c r="BA37" i="18"/>
  <c r="AH37" i="18"/>
  <c r="U39" i="18"/>
  <c r="AT39" i="18"/>
  <c r="AZ39" i="18"/>
  <c r="AO40" i="18"/>
  <c r="BE40" i="18" s="1"/>
  <c r="BF40" i="18" s="1"/>
  <c r="V40" i="18"/>
  <c r="AU40" i="18"/>
  <c r="AB40" i="18"/>
  <c r="BA40" i="18"/>
  <c r="AH40" i="18"/>
  <c r="AR41" i="18"/>
  <c r="AX41" i="18"/>
  <c r="BD41" i="18"/>
  <c r="AR44" i="18"/>
  <c r="AX44" i="18"/>
  <c r="BD44" i="18"/>
  <c r="AQ45" i="18"/>
  <c r="X45" i="18"/>
  <c r="AW45" i="18"/>
  <c r="AD45" i="18"/>
  <c r="BC45" i="18"/>
  <c r="AJ45" i="18"/>
  <c r="AP46" i="18"/>
  <c r="AV46" i="18"/>
  <c r="AO48" i="18"/>
  <c r="V48" i="18"/>
  <c r="AU48" i="18"/>
  <c r="AB48" i="18"/>
  <c r="BA48" i="18"/>
  <c r="AH48" i="18"/>
  <c r="V49" i="18"/>
  <c r="AU49" i="18"/>
  <c r="BB51" i="18"/>
  <c r="BD21" i="18"/>
  <c r="AP22" i="18"/>
  <c r="W22" i="18"/>
  <c r="AV22" i="18"/>
  <c r="AC22" i="18"/>
  <c r="BB22" i="18"/>
  <c r="AI22" i="18"/>
  <c r="AQ23" i="18"/>
  <c r="AW23" i="18"/>
  <c r="BC23" i="18"/>
  <c r="AP24" i="18"/>
  <c r="AV24" i="18"/>
  <c r="BB24" i="18"/>
  <c r="AP25" i="18"/>
  <c r="W25" i="18"/>
  <c r="AV25" i="18"/>
  <c r="AC25" i="18"/>
  <c r="BB25" i="18"/>
  <c r="AI25" i="18"/>
  <c r="AQ26" i="18"/>
  <c r="AW26" i="18"/>
  <c r="BC26" i="18"/>
  <c r="AP27" i="18"/>
  <c r="AV27" i="18"/>
  <c r="BB27" i="18"/>
  <c r="AP28" i="18"/>
  <c r="W28" i="18"/>
  <c r="AV28" i="18"/>
  <c r="AC28" i="18"/>
  <c r="BB28" i="18"/>
  <c r="AI28" i="18"/>
  <c r="AQ29" i="18"/>
  <c r="AW29" i="18"/>
  <c r="BC29" i="18"/>
  <c r="AP30" i="18"/>
  <c r="AV30" i="18"/>
  <c r="BB30" i="18"/>
  <c r="AP31" i="18"/>
  <c r="W31" i="18"/>
  <c r="AV31" i="18"/>
  <c r="AC31" i="18"/>
  <c r="BB31" i="18"/>
  <c r="AI31" i="18"/>
  <c r="AQ32" i="18"/>
  <c r="AW32" i="18"/>
  <c r="BC32" i="18"/>
  <c r="AP33" i="18"/>
  <c r="AV33" i="18"/>
  <c r="BB33" i="18"/>
  <c r="AP34" i="18"/>
  <c r="W34" i="18"/>
  <c r="AV34" i="18"/>
  <c r="AC34" i="18"/>
  <c r="BB34" i="18"/>
  <c r="AI34" i="18"/>
  <c r="AQ35" i="18"/>
  <c r="AW35" i="18"/>
  <c r="BC35" i="18"/>
  <c r="AP38" i="18"/>
  <c r="AV38" i="18"/>
  <c r="BB38" i="18"/>
  <c r="AO39" i="18"/>
  <c r="AU39" i="18"/>
  <c r="BA39" i="18"/>
  <c r="AP40" i="18"/>
  <c r="AV40" i="18"/>
  <c r="AP42" i="18"/>
  <c r="AV42" i="18"/>
  <c r="BB42" i="18"/>
  <c r="AR45" i="18"/>
  <c r="AX45" i="18"/>
  <c r="AQ52" i="18"/>
  <c r="AW52" i="18"/>
  <c r="BC52" i="18"/>
  <c r="W17" i="18"/>
  <c r="AC17" i="18"/>
  <c r="AI17" i="18"/>
  <c r="AA18" i="18"/>
  <c r="AG18" i="18"/>
  <c r="Y19" i="18"/>
  <c r="AE19" i="18"/>
  <c r="AJ22" i="18"/>
  <c r="AR23" i="18"/>
  <c r="AX23" i="18"/>
  <c r="BD23" i="18"/>
  <c r="AQ24" i="18"/>
  <c r="AW24" i="18"/>
  <c r="BC24" i="18"/>
  <c r="AJ25" i="18"/>
  <c r="AR26" i="18"/>
  <c r="AX26" i="18"/>
  <c r="BD26" i="18"/>
  <c r="AQ27" i="18"/>
  <c r="AW27" i="18"/>
  <c r="BC27" i="18"/>
  <c r="AJ28" i="18"/>
  <c r="AR29" i="18"/>
  <c r="AX29" i="18"/>
  <c r="BD29" i="18"/>
  <c r="AQ30" i="18"/>
  <c r="AW30" i="18"/>
  <c r="BC30" i="18"/>
  <c r="AJ31" i="18"/>
  <c r="AR32" i="18"/>
  <c r="AX32" i="18"/>
  <c r="BD32" i="18"/>
  <c r="AQ33" i="18"/>
  <c r="AW33" i="18"/>
  <c r="BC33" i="18"/>
  <c r="AJ34" i="18"/>
  <c r="AR35" i="18"/>
  <c r="AX35" i="18"/>
  <c r="BD35" i="18"/>
  <c r="AI37" i="18"/>
  <c r="AQ38" i="18"/>
  <c r="AW38" i="18"/>
  <c r="BC38" i="18"/>
  <c r="AP39" i="18"/>
  <c r="AV39" i="18"/>
  <c r="BB39" i="18"/>
  <c r="AW40" i="18"/>
  <c r="U41" i="18"/>
  <c r="AK41" i="18" s="1"/>
  <c r="AT41" i="18"/>
  <c r="AQ42" i="18"/>
  <c r="X42" i="18"/>
  <c r="AW42" i="18"/>
  <c r="AD42" i="18"/>
  <c r="BC42" i="18"/>
  <c r="AJ42" i="18"/>
  <c r="U44" i="18"/>
  <c r="AT44" i="18"/>
  <c r="AR46" i="18"/>
  <c r="AX46" i="18"/>
  <c r="BD46" i="18"/>
  <c r="X17" i="18"/>
  <c r="AD17" i="18"/>
  <c r="AJ17" i="18"/>
  <c r="V18" i="18"/>
  <c r="AB18" i="18"/>
  <c r="AH18" i="18"/>
  <c r="Z19" i="18"/>
  <c r="AF19" i="18"/>
  <c r="X20" i="18"/>
  <c r="AD20" i="18"/>
  <c r="AJ20" i="18"/>
  <c r="AS23" i="18"/>
  <c r="AY23" i="18"/>
  <c r="AR24" i="18"/>
  <c r="Y24" i="18"/>
  <c r="AX24" i="18"/>
  <c r="AE24" i="18"/>
  <c r="BD24" i="18"/>
  <c r="AS26" i="18"/>
  <c r="AY26" i="18"/>
  <c r="AR27" i="18"/>
  <c r="Y27" i="18"/>
  <c r="AX27" i="18"/>
  <c r="AE27" i="18"/>
  <c r="BD27" i="18"/>
  <c r="AS29" i="18"/>
  <c r="AY29" i="18"/>
  <c r="AR30" i="18"/>
  <c r="Y30" i="18"/>
  <c r="AX30" i="18"/>
  <c r="AE30" i="18"/>
  <c r="BD30" i="18"/>
  <c r="AS32" i="18"/>
  <c r="AY32" i="18"/>
  <c r="AR33" i="18"/>
  <c r="Y33" i="18"/>
  <c r="AX33" i="18"/>
  <c r="AE33" i="18"/>
  <c r="BD33" i="18"/>
  <c r="AS35" i="18"/>
  <c r="AY35" i="18"/>
  <c r="AR37" i="18"/>
  <c r="AX37" i="18"/>
  <c r="BD37" i="18"/>
  <c r="AR38" i="18"/>
  <c r="AX38" i="18"/>
  <c r="BD38" i="18"/>
  <c r="AQ39" i="18"/>
  <c r="X39" i="18"/>
  <c r="AW39" i="18"/>
  <c r="AD39" i="18"/>
  <c r="BC39" i="18"/>
  <c r="AJ39" i="18"/>
  <c r="Y40" i="18"/>
  <c r="AE40" i="18"/>
  <c r="AR42" i="18"/>
  <c r="AX42" i="18"/>
  <c r="AV43" i="18"/>
  <c r="Y47" i="18"/>
  <c r="AE47" i="18"/>
  <c r="BD47" i="18"/>
  <c r="AO21" i="18"/>
  <c r="BE21" i="18" s="1"/>
  <c r="BF21" i="18" s="1"/>
  <c r="AU21" i="18"/>
  <c r="BA21" i="18"/>
  <c r="AS22" i="18"/>
  <c r="AY22" i="18"/>
  <c r="X22" i="18"/>
  <c r="U23" i="18"/>
  <c r="AT23" i="18"/>
  <c r="AA23" i="18"/>
  <c r="AZ23" i="18"/>
  <c r="AG23" i="18"/>
  <c r="AS25" i="18"/>
  <c r="AY25" i="18"/>
  <c r="X25" i="18"/>
  <c r="U26" i="18"/>
  <c r="AT26" i="18"/>
  <c r="AA26" i="18"/>
  <c r="AZ26" i="18"/>
  <c r="AG26" i="18"/>
  <c r="AS28" i="18"/>
  <c r="AY28" i="18"/>
  <c r="X28" i="18"/>
  <c r="U29" i="18"/>
  <c r="AT29" i="18"/>
  <c r="AA29" i="18"/>
  <c r="AZ29" i="18"/>
  <c r="AG29" i="18"/>
  <c r="AS31" i="18"/>
  <c r="AY31" i="18"/>
  <c r="X31" i="18"/>
  <c r="U32" i="18"/>
  <c r="AT32" i="18"/>
  <c r="AA32" i="18"/>
  <c r="AZ32" i="18"/>
  <c r="AG32" i="18"/>
  <c r="AS34" i="18"/>
  <c r="AY34" i="18"/>
  <c r="X34" i="18"/>
  <c r="U35" i="18"/>
  <c r="AT35" i="18"/>
  <c r="AA35" i="18"/>
  <c r="AZ35" i="18"/>
  <c r="AG35" i="18"/>
  <c r="AS37" i="18"/>
  <c r="AY37" i="18"/>
  <c r="W37" i="18"/>
  <c r="AS38" i="18"/>
  <c r="Z38" i="18"/>
  <c r="AY38" i="18"/>
  <c r="AF38" i="18"/>
  <c r="AY40" i="18"/>
  <c r="W40" i="18"/>
  <c r="Z22" i="18"/>
  <c r="AF22" i="18"/>
  <c r="X23" i="18"/>
  <c r="AD23" i="18"/>
  <c r="AJ23" i="18"/>
  <c r="V24" i="18"/>
  <c r="AB24" i="18"/>
  <c r="AH24" i="18"/>
  <c r="Z25" i="18"/>
  <c r="AF25" i="18"/>
  <c r="X26" i="18"/>
  <c r="AD26" i="18"/>
  <c r="AJ26" i="18"/>
  <c r="V27" i="18"/>
  <c r="AB27" i="18"/>
  <c r="AH27" i="18"/>
  <c r="Z28" i="18"/>
  <c r="AF28" i="18"/>
  <c r="X29" i="18"/>
  <c r="AD29" i="18"/>
  <c r="AJ29" i="18"/>
  <c r="V30" i="18"/>
  <c r="AB30" i="18"/>
  <c r="AH30" i="18"/>
  <c r="Z31" i="18"/>
  <c r="AF31" i="18"/>
  <c r="X32" i="18"/>
  <c r="AD32" i="18"/>
  <c r="AJ32" i="18"/>
  <c r="V33" i="18"/>
  <c r="AB33" i="18"/>
  <c r="AH33" i="18"/>
  <c r="Z34" i="18"/>
  <c r="AF34" i="18"/>
  <c r="X35" i="18"/>
  <c r="AD35" i="18"/>
  <c r="AJ35" i="18"/>
  <c r="Y37" i="18"/>
  <c r="AE37" i="18"/>
  <c r="W38" i="18"/>
  <c r="AC38" i="18"/>
  <c r="AI38" i="18"/>
  <c r="AA39" i="18"/>
  <c r="AG39" i="18"/>
  <c r="AS41" i="18"/>
  <c r="Z41" i="18"/>
  <c r="AY41" i="18"/>
  <c r="AF41" i="18"/>
  <c r="AS43" i="18"/>
  <c r="AY43" i="18"/>
  <c r="AS44" i="18"/>
  <c r="Z44" i="18"/>
  <c r="AY44" i="18"/>
  <c r="AF44" i="18"/>
  <c r="AS46" i="18"/>
  <c r="AY46" i="18"/>
  <c r="Z47" i="18"/>
  <c r="AS47" i="18"/>
  <c r="AF47" i="18"/>
  <c r="W48" i="18"/>
  <c r="AV48" i="18"/>
  <c r="AI48" i="18"/>
  <c r="AR50" i="18"/>
  <c r="V53" i="18"/>
  <c r="BA60" i="18"/>
  <c r="AT61" i="18"/>
  <c r="AA22" i="18"/>
  <c r="AG22" i="18"/>
  <c r="Y23" i="18"/>
  <c r="AE23" i="18"/>
  <c r="W24" i="18"/>
  <c r="AC24" i="18"/>
  <c r="AI24" i="18"/>
  <c r="AA25" i="18"/>
  <c r="AG25" i="18"/>
  <c r="Y26" i="18"/>
  <c r="AE26" i="18"/>
  <c r="W27" i="18"/>
  <c r="AC27" i="18"/>
  <c r="AI27" i="18"/>
  <c r="AA28" i="18"/>
  <c r="AG28" i="18"/>
  <c r="Y29" i="18"/>
  <c r="AE29" i="18"/>
  <c r="W30" i="18"/>
  <c r="AC30" i="18"/>
  <c r="AI30" i="18"/>
  <c r="AA31" i="18"/>
  <c r="AG31" i="18"/>
  <c r="Y32" i="18"/>
  <c r="AE32" i="18"/>
  <c r="W33" i="18"/>
  <c r="AC33" i="18"/>
  <c r="AI33" i="18"/>
  <c r="AA34" i="18"/>
  <c r="AG34" i="18"/>
  <c r="Y35" i="18"/>
  <c r="AE35" i="18"/>
  <c r="Z37" i="18"/>
  <c r="AF37" i="18"/>
  <c r="X38" i="18"/>
  <c r="AD38" i="18"/>
  <c r="AJ38" i="18"/>
  <c r="V39" i="18"/>
  <c r="AB39" i="18"/>
  <c r="AH39" i="18"/>
  <c r="AX40" i="18"/>
  <c r="BD40" i="18"/>
  <c r="Y42" i="18"/>
  <c r="U43" i="18"/>
  <c r="AT43" i="18"/>
  <c r="AZ43" i="18"/>
  <c r="Y45" i="18"/>
  <c r="AT46" i="18"/>
  <c r="AZ46" i="18"/>
  <c r="AT47" i="18"/>
  <c r="AZ47" i="18"/>
  <c r="AQ48" i="18"/>
  <c r="AD48" i="18"/>
  <c r="BC48" i="18"/>
  <c r="AP51" i="18"/>
  <c r="W51" i="18"/>
  <c r="AV51" i="18"/>
  <c r="AC51" i="18"/>
  <c r="AP53" i="18"/>
  <c r="BB53" i="18"/>
  <c r="BB60" i="18"/>
  <c r="AS64" i="18"/>
  <c r="V22" i="18"/>
  <c r="AB22" i="18"/>
  <c r="AH22" i="18"/>
  <c r="Z23" i="18"/>
  <c r="AF23" i="18"/>
  <c r="X24" i="18"/>
  <c r="AD24" i="18"/>
  <c r="AJ24" i="18"/>
  <c r="V25" i="18"/>
  <c r="AB25" i="18"/>
  <c r="AH25" i="18"/>
  <c r="Z26" i="18"/>
  <c r="AF26" i="18"/>
  <c r="X27" i="18"/>
  <c r="AD27" i="18"/>
  <c r="AJ27" i="18"/>
  <c r="V28" i="18"/>
  <c r="AK28" i="18" s="1"/>
  <c r="AB28" i="18"/>
  <c r="AH28" i="18"/>
  <c r="Z29" i="18"/>
  <c r="AF29" i="18"/>
  <c r="X30" i="18"/>
  <c r="AD30" i="18"/>
  <c r="AJ30" i="18"/>
  <c r="V31" i="18"/>
  <c r="AB31" i="18"/>
  <c r="AH31" i="18"/>
  <c r="Z32" i="18"/>
  <c r="AF32" i="18"/>
  <c r="X33" i="18"/>
  <c r="AD33" i="18"/>
  <c r="AJ33" i="18"/>
  <c r="V34" i="18"/>
  <c r="AB34" i="18"/>
  <c r="AH34" i="18"/>
  <c r="Z35" i="18"/>
  <c r="AF35" i="18"/>
  <c r="AA37" i="18"/>
  <c r="AG37" i="18"/>
  <c r="Y38" i="18"/>
  <c r="AE38" i="18"/>
  <c r="W39" i="18"/>
  <c r="AC39" i="18"/>
  <c r="AI39" i="18"/>
  <c r="AA41" i="18"/>
  <c r="U42" i="18"/>
  <c r="AT42" i="18"/>
  <c r="AZ42" i="18"/>
  <c r="AO43" i="18"/>
  <c r="V43" i="18"/>
  <c r="AU43" i="18"/>
  <c r="AB43" i="18"/>
  <c r="BA43" i="18"/>
  <c r="AH43" i="18"/>
  <c r="AC43" i="18"/>
  <c r="AA44" i="18"/>
  <c r="U45" i="18"/>
  <c r="AT45" i="18"/>
  <c r="AZ45" i="18"/>
  <c r="AO46" i="18"/>
  <c r="V46" i="18"/>
  <c r="AU46" i="18"/>
  <c r="AB46" i="18"/>
  <c r="BA46" i="18"/>
  <c r="AH46" i="18"/>
  <c r="AC46" i="18"/>
  <c r="AA47" i="18"/>
  <c r="U52" i="18"/>
  <c r="AT52" i="18"/>
  <c r="AO55" i="18"/>
  <c r="AB55" i="18"/>
  <c r="BA55" i="18"/>
  <c r="AT64" i="18"/>
  <c r="AT40" i="18"/>
  <c r="AZ40" i="18"/>
  <c r="AP41" i="18"/>
  <c r="AV41" i="18"/>
  <c r="BB41" i="18"/>
  <c r="AO42" i="18"/>
  <c r="AU42" i="18"/>
  <c r="BA42" i="18"/>
  <c r="AE42" i="18"/>
  <c r="AP44" i="18"/>
  <c r="AV44" i="18"/>
  <c r="BB44" i="18"/>
  <c r="AO45" i="18"/>
  <c r="AU45" i="18"/>
  <c r="BA45" i="18"/>
  <c r="AE45" i="18"/>
  <c r="AP47" i="18"/>
  <c r="AC47" i="18"/>
  <c r="AI47" i="18"/>
  <c r="AY47" i="18"/>
  <c r="U49" i="18"/>
  <c r="AT49" i="18"/>
  <c r="AA49" i="18"/>
  <c r="AG49" i="18"/>
  <c r="AO50" i="18"/>
  <c r="AU50" i="18"/>
  <c r="BA50" i="18"/>
  <c r="AR59" i="18"/>
  <c r="AX59" i="18"/>
  <c r="AE59" i="18"/>
  <c r="BD59" i="18"/>
  <c r="AQ44" i="18"/>
  <c r="AW44" i="18"/>
  <c r="BC44" i="18"/>
  <c r="AP45" i="18"/>
  <c r="AV45" i="18"/>
  <c r="BB45" i="18"/>
  <c r="X47" i="18"/>
  <c r="AD47" i="18"/>
  <c r="AJ47" i="18"/>
  <c r="U48" i="18"/>
  <c r="AT48" i="18"/>
  <c r="AZ48" i="18"/>
  <c r="AO49" i="18"/>
  <c r="AB49" i="18"/>
  <c r="BA49" i="18"/>
  <c r="AH49" i="18"/>
  <c r="AP50" i="18"/>
  <c r="AV50" i="18"/>
  <c r="BB50" i="18"/>
  <c r="BA57" i="18"/>
  <c r="AY59" i="18"/>
  <c r="W41" i="18"/>
  <c r="AC41" i="18"/>
  <c r="AI41" i="18"/>
  <c r="AA42" i="18"/>
  <c r="AG42" i="18"/>
  <c r="Y43" i="18"/>
  <c r="AE43" i="18"/>
  <c r="W44" i="18"/>
  <c r="AC44" i="18"/>
  <c r="AI44" i="18"/>
  <c r="AA45" i="18"/>
  <c r="AG45" i="18"/>
  <c r="AU47" i="18"/>
  <c r="BA47" i="18"/>
  <c r="W47" i="18"/>
  <c r="AC48" i="18"/>
  <c r="AP48" i="18"/>
  <c r="BB48" i="18"/>
  <c r="AQ50" i="18"/>
  <c r="X50" i="18"/>
  <c r="AW50" i="18"/>
  <c r="AD50" i="18"/>
  <c r="BC50" i="18"/>
  <c r="AJ50" i="18"/>
  <c r="AR52" i="18"/>
  <c r="AX52" i="18"/>
  <c r="BD52" i="18"/>
  <c r="AQ53" i="18"/>
  <c r="X53" i="18"/>
  <c r="AW53" i="18"/>
  <c r="AD53" i="18"/>
  <c r="BC53" i="18"/>
  <c r="AJ53" i="18"/>
  <c r="AQ54" i="18"/>
  <c r="AD54" i="18"/>
  <c r="BC54" i="18"/>
  <c r="AR58" i="18"/>
  <c r="Y58" i="18"/>
  <c r="AX58" i="18"/>
  <c r="AE58" i="18"/>
  <c r="BD58" i="18"/>
  <c r="U61" i="18"/>
  <c r="AK61" i="18" s="1"/>
  <c r="AZ61" i="18"/>
  <c r="AG61" i="18"/>
  <c r="AA61" i="18"/>
  <c r="U64" i="18"/>
  <c r="AZ64" i="18"/>
  <c r="AG64" i="18"/>
  <c r="AA64" i="18"/>
  <c r="X41" i="18"/>
  <c r="AD41" i="18"/>
  <c r="AJ41" i="18"/>
  <c r="V42" i="18"/>
  <c r="AB42" i="18"/>
  <c r="AH42" i="18"/>
  <c r="Z43" i="18"/>
  <c r="AF43" i="18"/>
  <c r="X44" i="18"/>
  <c r="AD44" i="18"/>
  <c r="AJ44" i="18"/>
  <c r="V45" i="18"/>
  <c r="AB45" i="18"/>
  <c r="AH45" i="18"/>
  <c r="Z46" i="18"/>
  <c r="AF46" i="18"/>
  <c r="AV47" i="18"/>
  <c r="BB47" i="18"/>
  <c r="AR47" i="18"/>
  <c r="AQ49" i="18"/>
  <c r="AW49" i="18"/>
  <c r="BC49" i="18"/>
  <c r="AS51" i="18"/>
  <c r="AY51" i="18"/>
  <c r="AS52" i="18"/>
  <c r="Z52" i="18"/>
  <c r="AY52" i="18"/>
  <c r="AF52" i="18"/>
  <c r="AR53" i="18"/>
  <c r="Y53" i="18"/>
  <c r="AX53" i="18"/>
  <c r="AE53" i="18"/>
  <c r="BD53" i="18"/>
  <c r="AS58" i="18"/>
  <c r="AO61" i="18"/>
  <c r="V61" i="18"/>
  <c r="AU61" i="18"/>
  <c r="AB61" i="18"/>
  <c r="BA61" i="18"/>
  <c r="AH61" i="18"/>
  <c r="AS63" i="18"/>
  <c r="AY63" i="18"/>
  <c r="Y41" i="18"/>
  <c r="AE41" i="18"/>
  <c r="W42" i="18"/>
  <c r="AC42" i="18"/>
  <c r="AI42" i="18"/>
  <c r="AA43" i="18"/>
  <c r="AG43" i="18"/>
  <c r="Y44" i="18"/>
  <c r="AE44" i="18"/>
  <c r="W45" i="18"/>
  <c r="AC45" i="18"/>
  <c r="AI45" i="18"/>
  <c r="AA46" i="18"/>
  <c r="AG46" i="18"/>
  <c r="AQ47" i="18"/>
  <c r="AW47" i="18"/>
  <c r="BC47" i="18"/>
  <c r="AR49" i="18"/>
  <c r="AX49" i="18"/>
  <c r="BD49" i="18"/>
  <c r="Y50" i="18"/>
  <c r="U51" i="18"/>
  <c r="AT51" i="18"/>
  <c r="AZ51" i="18"/>
  <c r="Z53" i="18"/>
  <c r="AF53" i="18"/>
  <c r="AS54" i="18"/>
  <c r="Z54" i="18"/>
  <c r="AY54" i="18"/>
  <c r="AF54" i="18"/>
  <c r="AS55" i="18"/>
  <c r="AY55" i="18"/>
  <c r="AR56" i="18"/>
  <c r="Y56" i="18"/>
  <c r="AX56" i="18"/>
  <c r="AE56" i="18"/>
  <c r="BD56" i="18"/>
  <c r="AT58" i="18"/>
  <c r="AX62" i="18"/>
  <c r="AO66" i="18"/>
  <c r="V66" i="18"/>
  <c r="AU66" i="18"/>
  <c r="AB66" i="18"/>
  <c r="BA66" i="18"/>
  <c r="AH66" i="18"/>
  <c r="AS48" i="18"/>
  <c r="AY48" i="18"/>
  <c r="AS49" i="18"/>
  <c r="Z49" i="18"/>
  <c r="AY49" i="18"/>
  <c r="AF49" i="18"/>
  <c r="AO51" i="18"/>
  <c r="V51" i="18"/>
  <c r="AU51" i="18"/>
  <c r="AB51" i="18"/>
  <c r="BA51" i="18"/>
  <c r="AH51" i="18"/>
  <c r="AA52" i="18"/>
  <c r="AT53" i="18"/>
  <c r="U55" i="18"/>
  <c r="AT55" i="18"/>
  <c r="AA55" i="18"/>
  <c r="AZ55" i="18"/>
  <c r="AG55" i="18"/>
  <c r="Z56" i="18"/>
  <c r="AY56" i="18"/>
  <c r="AS57" i="18"/>
  <c r="AY57" i="18"/>
  <c r="AS62" i="18"/>
  <c r="Z62" i="18"/>
  <c r="AY62" i="18"/>
  <c r="AF62" i="18"/>
  <c r="BA63" i="18"/>
  <c r="AY65" i="18"/>
  <c r="AO54" i="18"/>
  <c r="AU54" i="18"/>
  <c r="BA54" i="18"/>
  <c r="U58" i="18"/>
  <c r="AZ58" i="18"/>
  <c r="AG58" i="18"/>
  <c r="AA58" i="18"/>
  <c r="AO60" i="18"/>
  <c r="V60" i="18"/>
  <c r="AU60" i="18"/>
  <c r="AB60" i="18"/>
  <c r="AO62" i="18"/>
  <c r="AU62" i="18"/>
  <c r="BA62" i="18"/>
  <c r="AU63" i="18"/>
  <c r="AB63" i="18"/>
  <c r="BA64" i="18"/>
  <c r="AO65" i="18"/>
  <c r="AU65" i="18"/>
  <c r="BA65" i="18"/>
  <c r="W66" i="18"/>
  <c r="AV66" i="18"/>
  <c r="AI66" i="18"/>
  <c r="Z48" i="18"/>
  <c r="AF48" i="18"/>
  <c r="X49" i="18"/>
  <c r="AD49" i="18"/>
  <c r="AJ49" i="18"/>
  <c r="V50" i="18"/>
  <c r="AB50" i="18"/>
  <c r="AH50" i="18"/>
  <c r="Z51" i="18"/>
  <c r="AF51" i="18"/>
  <c r="X52" i="18"/>
  <c r="AD52" i="18"/>
  <c r="AJ52" i="18"/>
  <c r="AP54" i="18"/>
  <c r="W54" i="18"/>
  <c r="AV54" i="18"/>
  <c r="AC54" i="18"/>
  <c r="BB54" i="18"/>
  <c r="AI54" i="18"/>
  <c r="AO56" i="18"/>
  <c r="V56" i="18"/>
  <c r="AU56" i="18"/>
  <c r="AB56" i="18"/>
  <c r="BA56" i="18"/>
  <c r="AH56" i="18"/>
  <c r="AU57" i="18"/>
  <c r="AB57" i="18"/>
  <c r="BA58" i="18"/>
  <c r="AO59" i="18"/>
  <c r="AU59" i="18"/>
  <c r="BA59" i="18"/>
  <c r="AP60" i="18"/>
  <c r="W60" i="18"/>
  <c r="AH60" i="18"/>
  <c r="AQ61" i="18"/>
  <c r="AW61" i="18"/>
  <c r="BC61" i="18"/>
  <c r="BB63" i="18"/>
  <c r="AP65" i="18"/>
  <c r="W65" i="18"/>
  <c r="AV65" i="18"/>
  <c r="AC65" i="18"/>
  <c r="BB65" i="18"/>
  <c r="AI65" i="18"/>
  <c r="X66" i="18"/>
  <c r="AW66" i="18"/>
  <c r="AJ66" i="18"/>
  <c r="AP66" i="18"/>
  <c r="AA48" i="18"/>
  <c r="AG48" i="18"/>
  <c r="Y49" i="18"/>
  <c r="AE49" i="18"/>
  <c r="W50" i="18"/>
  <c r="AC50" i="18"/>
  <c r="AI50" i="18"/>
  <c r="AA51" i="18"/>
  <c r="AG51" i="18"/>
  <c r="AO53" i="18"/>
  <c r="BE53" i="18" s="1"/>
  <c r="BF53" i="18" s="1"/>
  <c r="AU53" i="18"/>
  <c r="BA53" i="18"/>
  <c r="AS53" i="18"/>
  <c r="AQ55" i="18"/>
  <c r="X55" i="18"/>
  <c r="AW55" i="18"/>
  <c r="AD55" i="18"/>
  <c r="BC55" i="18"/>
  <c r="AJ55" i="18"/>
  <c r="BB57" i="18"/>
  <c r="AP59" i="18"/>
  <c r="W59" i="18"/>
  <c r="AV59" i="18"/>
  <c r="AC59" i="18"/>
  <c r="BB59" i="18"/>
  <c r="AI59" i="18"/>
  <c r="AW60" i="18"/>
  <c r="BC60" i="18"/>
  <c r="AI60" i="18"/>
  <c r="BC62" i="18"/>
  <c r="BC63" i="18"/>
  <c r="AH63" i="18"/>
  <c r="AQ64" i="18"/>
  <c r="AW64" i="18"/>
  <c r="BC64" i="18"/>
  <c r="AQ65" i="18"/>
  <c r="AH53" i="18"/>
  <c r="AQ56" i="18"/>
  <c r="AW56" i="18"/>
  <c r="BC56" i="18"/>
  <c r="BC57" i="18"/>
  <c r="AH57" i="18"/>
  <c r="AQ58" i="18"/>
  <c r="AW58" i="18"/>
  <c r="BC58" i="18"/>
  <c r="AQ59" i="18"/>
  <c r="BD62" i="18"/>
  <c r="AR64" i="18"/>
  <c r="Y64" i="18"/>
  <c r="AX64" i="18"/>
  <c r="AE64" i="18"/>
  <c r="BD64" i="18"/>
  <c r="AX65" i="18"/>
  <c r="AE65" i="18"/>
  <c r="BD65" i="18"/>
  <c r="U57" i="18"/>
  <c r="AT57" i="18"/>
  <c r="AA57" i="18"/>
  <c r="AZ57" i="18"/>
  <c r="AG57" i="18"/>
  <c r="AJ60" i="18"/>
  <c r="U63" i="18"/>
  <c r="AT63" i="18"/>
  <c r="AA63" i="18"/>
  <c r="AZ63" i="18"/>
  <c r="AG63" i="18"/>
  <c r="AD66" i="18"/>
  <c r="AQ66" i="18"/>
  <c r="BC66" i="18"/>
  <c r="V54" i="18"/>
  <c r="AB54" i="18"/>
  <c r="AH54" i="18"/>
  <c r="Z55" i="18"/>
  <c r="AF55" i="18"/>
  <c r="X56" i="18"/>
  <c r="AD56" i="18"/>
  <c r="AJ56" i="18"/>
  <c r="AI57" i="18"/>
  <c r="AS60" i="18"/>
  <c r="AY60" i="18"/>
  <c r="AD60" i="18"/>
  <c r="AR61" i="18"/>
  <c r="Y61" i="18"/>
  <c r="AX61" i="18"/>
  <c r="AE61" i="18"/>
  <c r="BD61" i="18"/>
  <c r="AP62" i="18"/>
  <c r="W62" i="18"/>
  <c r="AV62" i="18"/>
  <c r="AC62" i="18"/>
  <c r="BB62" i="18"/>
  <c r="AI62" i="18"/>
  <c r="AJ62" i="18"/>
  <c r="AI63" i="18"/>
  <c r="AS66" i="18"/>
  <c r="AY66" i="18"/>
  <c r="AJ57" i="18"/>
  <c r="Z58" i="18"/>
  <c r="AH58" i="18"/>
  <c r="X59" i="18"/>
  <c r="AF59" i="18"/>
  <c r="U60" i="18"/>
  <c r="AT60" i="18"/>
  <c r="AA60" i="18"/>
  <c r="AZ60" i="18"/>
  <c r="AG60" i="18"/>
  <c r="AJ63" i="18"/>
  <c r="Z64" i="18"/>
  <c r="AH64" i="18"/>
  <c r="X65" i="18"/>
  <c r="AF65" i="18"/>
  <c r="U66" i="18"/>
  <c r="AK66" i="18" s="1"/>
  <c r="AT66" i="18"/>
  <c r="AA66" i="18"/>
  <c r="AZ66" i="18"/>
  <c r="Z57" i="18"/>
  <c r="AF57" i="18"/>
  <c r="X58" i="18"/>
  <c r="AD58" i="18"/>
  <c r="AJ58" i="18"/>
  <c r="V59" i="18"/>
  <c r="AB59" i="18"/>
  <c r="AH59" i="18"/>
  <c r="Z60" i="18"/>
  <c r="AF60" i="18"/>
  <c r="X61" i="18"/>
  <c r="AD61" i="18"/>
  <c r="AJ61" i="18"/>
  <c r="V62" i="18"/>
  <c r="AB62" i="18"/>
  <c r="AH62" i="18"/>
  <c r="Z63" i="18"/>
  <c r="AF63" i="18"/>
  <c r="X64" i="18"/>
  <c r="AD64" i="18"/>
  <c r="AJ64" i="18"/>
  <c r="V65" i="18"/>
  <c r="AB65" i="18"/>
  <c r="AH65" i="18"/>
  <c r="Z66" i="18"/>
  <c r="AF66" i="18"/>
  <c r="AG66" i="18"/>
  <c r="AM6" i="18" l="1"/>
  <c r="BH6" i="18"/>
  <c r="AK46" i="18"/>
  <c r="BE58" i="18"/>
  <c r="BF58" i="18" s="1"/>
  <c r="I92" i="9"/>
  <c r="I90" i="9"/>
  <c r="I91" i="9"/>
  <c r="F9" i="10" s="1"/>
  <c r="H97" i="9"/>
  <c r="H98" i="9"/>
  <c r="H96" i="9"/>
  <c r="AT39" i="3"/>
  <c r="AT36" i="3"/>
  <c r="AT40" i="3"/>
  <c r="AT18" i="3"/>
  <c r="AT45" i="3"/>
  <c r="AT8" i="3"/>
  <c r="AT11" i="3"/>
  <c r="AT10" i="3"/>
  <c r="AT44" i="3"/>
  <c r="AT50" i="3"/>
  <c r="AT59" i="3"/>
  <c r="AT61" i="3"/>
  <c r="AT24" i="3"/>
  <c r="AT19" i="3"/>
  <c r="AT7" i="3"/>
  <c r="AT13" i="3"/>
  <c r="AT23" i="3"/>
  <c r="AT26" i="3"/>
  <c r="AT31" i="3"/>
  <c r="AT25" i="3"/>
  <c r="AT34" i="3"/>
  <c r="AT32" i="3"/>
  <c r="AT41" i="3"/>
  <c r="AT56" i="3"/>
  <c r="AT58" i="3"/>
  <c r="AT9" i="3"/>
  <c r="AT6" i="3"/>
  <c r="AT16" i="3"/>
  <c r="AT12" i="3"/>
  <c r="AT20" i="3"/>
  <c r="AT43" i="3"/>
  <c r="AT38" i="3"/>
  <c r="AT47" i="3"/>
  <c r="AT49" i="3"/>
  <c r="AT53" i="3"/>
  <c r="AT55" i="3"/>
  <c r="AT42" i="3"/>
  <c r="AT17" i="3"/>
  <c r="AT28" i="3"/>
  <c r="AT51" i="3"/>
  <c r="AT54" i="3"/>
  <c r="AT57" i="3"/>
  <c r="AT60" i="3"/>
  <c r="AT63" i="3"/>
  <c r="AT66" i="3"/>
  <c r="AT52" i="3"/>
  <c r="AT64" i="3"/>
  <c r="AT30" i="3"/>
  <c r="AT14" i="3"/>
  <c r="AT29" i="3"/>
  <c r="AT37" i="3"/>
  <c r="AT46" i="3"/>
  <c r="AT65" i="3"/>
  <c r="P13" i="2"/>
  <c r="P7" i="2"/>
  <c r="P9" i="2"/>
  <c r="AT15" i="3"/>
  <c r="AT27" i="3"/>
  <c r="BE60" i="18"/>
  <c r="BF60" i="18" s="1"/>
  <c r="BE51" i="18"/>
  <c r="BF51" i="18" s="1"/>
  <c r="BE66" i="18"/>
  <c r="BF66" i="18" s="1"/>
  <c r="AK51" i="18"/>
  <c r="AK49" i="18"/>
  <c r="BE55" i="18"/>
  <c r="BF55" i="18" s="1"/>
  <c r="AK42" i="18"/>
  <c r="AL42" i="18" s="1"/>
  <c r="AM42" i="18" s="1"/>
  <c r="AK18" i="18"/>
  <c r="BE29" i="18"/>
  <c r="BF29" i="18" s="1"/>
  <c r="BG29" i="18" s="1"/>
  <c r="BH29" i="18" s="1"/>
  <c r="BE7" i="18"/>
  <c r="BF7" i="18" s="1"/>
  <c r="BG7" i="18" s="1"/>
  <c r="BH7" i="18" s="1"/>
  <c r="AK11" i="18"/>
  <c r="AK13" i="18"/>
  <c r="AK24" i="18"/>
  <c r="AK54" i="18"/>
  <c r="AK65" i="18"/>
  <c r="BE9" i="18"/>
  <c r="BF9" i="18" s="1"/>
  <c r="BG9" i="18" s="1"/>
  <c r="BH9" i="18" s="1"/>
  <c r="BE44" i="18"/>
  <c r="BF44" i="18" s="1"/>
  <c r="BE63" i="18"/>
  <c r="BF63" i="18" s="1"/>
  <c r="I98" i="9"/>
  <c r="I96" i="9"/>
  <c r="I97" i="9"/>
  <c r="W92" i="9"/>
  <c r="W90" i="9"/>
  <c r="W91" i="9"/>
  <c r="M97" i="9"/>
  <c r="J9" i="10" s="1"/>
  <c r="M98" i="9"/>
  <c r="M96" i="9"/>
  <c r="AD59" i="3"/>
  <c r="AD50" i="3"/>
  <c r="M90" i="9"/>
  <c r="BJ11" i="3"/>
  <c r="AU49" i="3"/>
  <c r="AU36" i="3"/>
  <c r="AU33" i="3"/>
  <c r="AU34" i="3"/>
  <c r="AU9" i="3"/>
  <c r="AU14" i="3"/>
  <c r="AU37" i="3"/>
  <c r="AU38" i="3"/>
  <c r="AU31" i="3"/>
  <c r="AU50" i="3"/>
  <c r="AU53" i="3"/>
  <c r="AU56" i="3"/>
  <c r="AU59" i="3"/>
  <c r="AU19" i="3"/>
  <c r="AU41" i="3"/>
  <c r="AU16" i="3"/>
  <c r="AU18" i="3"/>
  <c r="AU42" i="3"/>
  <c r="AU52" i="3"/>
  <c r="AU58" i="3"/>
  <c r="AU64" i="3"/>
  <c r="AU51" i="3"/>
  <c r="AU60" i="3"/>
  <c r="AU66" i="3"/>
  <c r="AU12" i="3"/>
  <c r="AU20" i="3"/>
  <c r="AU22" i="3"/>
  <c r="AU26" i="3"/>
  <c r="AU28" i="3"/>
  <c r="AU30" i="3"/>
  <c r="AU8" i="3"/>
  <c r="AU11" i="3"/>
  <c r="AU47" i="3"/>
  <c r="AU15" i="3"/>
  <c r="AU24" i="3"/>
  <c r="AU27" i="3"/>
  <c r="AU39" i="3"/>
  <c r="AU48" i="3"/>
  <c r="AU57" i="3"/>
  <c r="AU13" i="3"/>
  <c r="AU6" i="3"/>
  <c r="AU17" i="3"/>
  <c r="AU44" i="3"/>
  <c r="AU55" i="3"/>
  <c r="AU61" i="3"/>
  <c r="AU65" i="3"/>
  <c r="AU62" i="3"/>
  <c r="AU46" i="3"/>
  <c r="AT21" i="3"/>
  <c r="AQ20" i="3"/>
  <c r="AG64" i="3"/>
  <c r="AG50" i="3"/>
  <c r="AG49" i="3"/>
  <c r="AG46" i="3"/>
  <c r="AG66" i="3"/>
  <c r="AG63" i="3"/>
  <c r="AG60" i="3"/>
  <c r="AG57" i="3"/>
  <c r="AG54" i="3"/>
  <c r="AG51" i="3"/>
  <c r="AG47" i="3"/>
  <c r="AG43" i="3"/>
  <c r="AG37" i="3"/>
  <c r="AG42" i="3"/>
  <c r="AG36" i="3"/>
  <c r="AG28" i="3"/>
  <c r="AG25" i="3"/>
  <c r="AG22" i="3"/>
  <c r="AG40" i="3"/>
  <c r="AG29" i="3"/>
  <c r="AG26" i="3"/>
  <c r="AG48" i="3"/>
  <c r="AG45" i="3"/>
  <c r="AG39" i="3"/>
  <c r="AG21" i="3"/>
  <c r="AG15" i="3"/>
  <c r="AG16" i="3"/>
  <c r="AG13" i="3"/>
  <c r="AG12" i="3"/>
  <c r="AG19" i="3"/>
  <c r="AG30" i="3"/>
  <c r="AG6" i="3"/>
  <c r="AG18" i="3"/>
  <c r="AG11" i="3"/>
  <c r="AG27" i="3"/>
  <c r="AG9" i="3"/>
  <c r="AG24" i="3"/>
  <c r="AG7" i="3"/>
  <c r="AG23" i="3"/>
  <c r="AG32" i="3"/>
  <c r="AG41" i="3"/>
  <c r="AG56" i="3"/>
  <c r="AG58" i="3"/>
  <c r="AG20" i="3"/>
  <c r="AG34" i="3"/>
  <c r="AG38" i="3"/>
  <c r="AG53" i="3"/>
  <c r="AG55" i="3"/>
  <c r="AG17" i="3"/>
  <c r="AG31" i="3"/>
  <c r="AG52" i="3"/>
  <c r="AG14" i="3"/>
  <c r="AG33" i="3"/>
  <c r="AG65" i="3"/>
  <c r="AG35" i="3"/>
  <c r="AG62" i="3"/>
  <c r="Z61" i="3"/>
  <c r="Z65" i="3"/>
  <c r="Z36" i="3"/>
  <c r="Z33" i="3"/>
  <c r="Z32" i="3"/>
  <c r="Z26" i="3"/>
  <c r="Z35" i="3"/>
  <c r="Z11" i="3"/>
  <c r="Z27" i="3"/>
  <c r="Z42" i="3"/>
  <c r="Z28" i="3"/>
  <c r="Z48" i="3"/>
  <c r="Z49" i="3"/>
  <c r="Z31" i="3"/>
  <c r="Z34" i="3"/>
  <c r="Z12" i="3"/>
  <c r="Z13" i="3"/>
  <c r="Z18" i="3"/>
  <c r="Z30" i="3"/>
  <c r="Z19" i="3"/>
  <c r="Z14" i="3"/>
  <c r="Z23" i="3"/>
  <c r="Z38" i="3"/>
  <c r="Z47" i="3"/>
  <c r="Z57" i="3"/>
  <c r="Z66" i="3"/>
  <c r="Z56" i="3"/>
  <c r="Z52" i="3"/>
  <c r="Z55" i="3"/>
  <c r="Z58" i="3"/>
  <c r="Z6" i="3"/>
  <c r="Z9" i="3"/>
  <c r="Z15" i="3"/>
  <c r="Z24" i="3"/>
  <c r="Z43" i="3"/>
  <c r="Z25" i="3"/>
  <c r="Z39" i="3"/>
  <c r="Z45" i="3"/>
  <c r="Z46" i="3"/>
  <c r="Z20" i="3"/>
  <c r="Z44" i="3"/>
  <c r="Z54" i="3"/>
  <c r="Z63" i="3"/>
  <c r="Z53" i="3"/>
  <c r="Z62" i="3"/>
  <c r="Z8" i="3"/>
  <c r="Z21" i="3"/>
  <c r="Z7" i="3"/>
  <c r="Z10" i="3"/>
  <c r="Z37" i="3"/>
  <c r="Z22" i="3"/>
  <c r="Z40" i="3"/>
  <c r="CF66" i="3"/>
  <c r="CF63" i="3"/>
  <c r="CF60" i="3"/>
  <c r="CF57" i="3"/>
  <c r="CF54" i="3"/>
  <c r="CF51" i="3"/>
  <c r="CF46" i="3"/>
  <c r="CF39" i="3"/>
  <c r="CF28" i="3"/>
  <c r="CF25" i="3"/>
  <c r="CF22" i="3"/>
  <c r="CF48" i="3"/>
  <c r="CF45" i="3"/>
  <c r="CF43" i="3"/>
  <c r="CF37" i="3"/>
  <c r="CF42" i="3"/>
  <c r="CF36" i="3"/>
  <c r="CF6" i="3"/>
  <c r="CF16" i="3"/>
  <c r="CF13" i="3"/>
  <c r="CF15" i="3"/>
  <c r="CF27" i="3"/>
  <c r="CF24" i="3"/>
  <c r="CF21" i="3"/>
  <c r="CF40" i="3"/>
  <c r="CF18" i="3"/>
  <c r="CF19" i="3"/>
  <c r="CF12" i="3"/>
  <c r="CF9" i="3"/>
  <c r="CF10" i="3"/>
  <c r="CF8" i="3"/>
  <c r="CF52" i="3"/>
  <c r="CF44" i="3"/>
  <c r="CF59" i="3"/>
  <c r="CF50" i="3"/>
  <c r="CF62" i="3"/>
  <c r="CF49" i="3"/>
  <c r="CF29" i="3"/>
  <c r="CF31" i="3"/>
  <c r="CF47" i="3"/>
  <c r="CF38" i="3"/>
  <c r="CF61" i="3"/>
  <c r="CF41" i="3"/>
  <c r="CF17" i="3"/>
  <c r="CF23" i="3"/>
  <c r="CF14" i="3"/>
  <c r="CF53" i="3"/>
  <c r="CF65" i="3"/>
  <c r="CF56" i="3"/>
  <c r="CF30" i="3"/>
  <c r="CF11" i="3"/>
  <c r="CF58" i="3"/>
  <c r="CF64" i="3"/>
  <c r="CF32" i="3"/>
  <c r="CF33" i="3"/>
  <c r="CF35" i="3"/>
  <c r="AK29" i="18"/>
  <c r="AL29" i="18" s="1"/>
  <c r="AM29" i="18" s="1"/>
  <c r="BE39" i="18"/>
  <c r="BF39" i="18" s="1"/>
  <c r="BE34" i="18"/>
  <c r="BF34" i="18" s="1"/>
  <c r="AK25" i="18"/>
  <c r="AL25" i="18" s="1"/>
  <c r="AM25" i="18" s="1"/>
  <c r="BE23" i="18"/>
  <c r="BF23" i="18" s="1"/>
  <c r="BE14" i="18"/>
  <c r="BF14" i="18" s="1"/>
  <c r="AK21" i="18"/>
  <c r="BE38" i="18"/>
  <c r="BF38" i="18" s="1"/>
  <c r="O98" i="9"/>
  <c r="O96" i="9"/>
  <c r="O97" i="9"/>
  <c r="AK63" i="18"/>
  <c r="AK57" i="18"/>
  <c r="BE56" i="18"/>
  <c r="BF56" i="18" s="1"/>
  <c r="BG56" i="18" s="1"/>
  <c r="BH56" i="18" s="1"/>
  <c r="BE54" i="18"/>
  <c r="BF54" i="18" s="1"/>
  <c r="BG54" i="18" s="1"/>
  <c r="BH54" i="18" s="1"/>
  <c r="AK64" i="18"/>
  <c r="BE49" i="18"/>
  <c r="BF49" i="18" s="1"/>
  <c r="BG49" i="18" s="1"/>
  <c r="BH49" i="18" s="1"/>
  <c r="AK45" i="18"/>
  <c r="AK34" i="18"/>
  <c r="AK35" i="18"/>
  <c r="AL35" i="18" s="1"/>
  <c r="AM35" i="18" s="1"/>
  <c r="AK26" i="18"/>
  <c r="AL26" i="18" s="1"/>
  <c r="AM26" i="18" s="1"/>
  <c r="BE26" i="18"/>
  <c r="BF26" i="18" s="1"/>
  <c r="AK47" i="18"/>
  <c r="AL47" i="18" s="1"/>
  <c r="AM47" i="18" s="1"/>
  <c r="H38" i="20"/>
  <c r="H32" i="20"/>
  <c r="H26" i="20"/>
  <c r="H43" i="20"/>
  <c r="H37" i="20"/>
  <c r="H31" i="20"/>
  <c r="H25" i="20"/>
  <c r="H42" i="20"/>
  <c r="H36" i="20"/>
  <c r="H30" i="20"/>
  <c r="H24" i="20"/>
  <c r="H34" i="20"/>
  <c r="H23" i="20"/>
  <c r="H33" i="20"/>
  <c r="H40" i="20"/>
  <c r="H28" i="20"/>
  <c r="H35" i="20"/>
  <c r="H29" i="20"/>
  <c r="H27" i="20"/>
  <c r="H41" i="20"/>
  <c r="H39" i="20"/>
  <c r="BE35" i="18"/>
  <c r="BF35" i="18" s="1"/>
  <c r="BE17" i="18"/>
  <c r="BF17" i="18" s="1"/>
  <c r="BE13" i="18"/>
  <c r="BF13" i="18" s="1"/>
  <c r="BE11" i="18"/>
  <c r="BF11" i="18" s="1"/>
  <c r="AK16" i="18"/>
  <c r="AK27" i="18"/>
  <c r="AL27" i="18" s="1"/>
  <c r="AM27" i="18" s="1"/>
  <c r="AK56" i="18"/>
  <c r="BE12" i="18"/>
  <c r="BF12" i="18" s="1"/>
  <c r="BG12" i="18" s="1"/>
  <c r="BH12" i="18" s="1"/>
  <c r="BE47" i="18"/>
  <c r="BF47" i="18" s="1"/>
  <c r="X91" i="9"/>
  <c r="X92" i="9"/>
  <c r="X90" i="9"/>
  <c r="Q92" i="9"/>
  <c r="Q90" i="9"/>
  <c r="Q91" i="9"/>
  <c r="BJ55" i="3"/>
  <c r="AR34" i="3"/>
  <c r="AQ44" i="3"/>
  <c r="BJ24" i="3"/>
  <c r="AO49" i="3"/>
  <c r="AO36" i="3"/>
  <c r="AO34" i="3"/>
  <c r="AO33" i="3"/>
  <c r="AO41" i="3"/>
  <c r="AO16" i="3"/>
  <c r="AO19" i="3"/>
  <c r="AO18" i="3"/>
  <c r="AO42" i="3"/>
  <c r="AO52" i="3"/>
  <c r="AO58" i="3"/>
  <c r="AO64" i="3"/>
  <c r="AO51" i="3"/>
  <c r="AO60" i="3"/>
  <c r="AO66" i="3"/>
  <c r="AO12" i="3"/>
  <c r="AO20" i="3"/>
  <c r="AO22" i="3"/>
  <c r="AO26" i="3"/>
  <c r="AO28" i="3"/>
  <c r="AO31" i="3"/>
  <c r="AO8" i="3"/>
  <c r="AO11" i="3"/>
  <c r="AO47" i="3"/>
  <c r="AO15" i="3"/>
  <c r="AO24" i="3"/>
  <c r="AO27" i="3"/>
  <c r="AO30" i="3"/>
  <c r="AO39" i="3"/>
  <c r="AO48" i="3"/>
  <c r="AO57" i="3"/>
  <c r="AO13" i="3"/>
  <c r="AO6" i="3"/>
  <c r="AO17" i="3"/>
  <c r="AO44" i="3"/>
  <c r="AO55" i="3"/>
  <c r="AO61" i="3"/>
  <c r="AO65" i="3"/>
  <c r="AO62" i="3"/>
  <c r="AO7" i="3"/>
  <c r="AO10" i="3"/>
  <c r="AO46" i="3"/>
  <c r="AO23" i="3"/>
  <c r="AO25" i="3"/>
  <c r="AO29" i="3"/>
  <c r="AO21" i="3"/>
  <c r="AO43" i="3"/>
  <c r="AO40" i="3"/>
  <c r="AO45" i="3"/>
  <c r="AO32" i="3"/>
  <c r="AO35" i="3"/>
  <c r="AO54" i="3"/>
  <c r="AO63" i="3"/>
  <c r="AB66" i="3"/>
  <c r="AB36" i="3"/>
  <c r="AB31" i="3"/>
  <c r="AB33" i="3"/>
  <c r="AB34" i="3"/>
  <c r="AB8" i="3"/>
  <c r="AB11" i="3"/>
  <c r="AB28" i="3"/>
  <c r="AB13" i="3"/>
  <c r="AB15" i="3"/>
  <c r="AB24" i="3"/>
  <c r="AB27" i="3"/>
  <c r="AB29" i="3"/>
  <c r="AB38" i="3"/>
  <c r="AB39" i="3"/>
  <c r="AB48" i="3"/>
  <c r="AB55" i="3"/>
  <c r="AB61" i="3"/>
  <c r="AB57" i="3"/>
  <c r="AB6" i="3"/>
  <c r="AB19" i="3"/>
  <c r="AB14" i="3"/>
  <c r="AB20" i="3"/>
  <c r="AB62" i="3"/>
  <c r="AB65" i="3"/>
  <c r="AB10" i="3"/>
  <c r="AB30" i="3"/>
  <c r="AB16" i="3"/>
  <c r="AB22" i="3"/>
  <c r="AB17" i="3"/>
  <c r="AB40" i="3"/>
  <c r="AB21" i="3"/>
  <c r="AB26" i="3"/>
  <c r="AB43" i="3"/>
  <c r="AB45" i="3"/>
  <c r="AB32" i="3"/>
  <c r="AB35" i="3"/>
  <c r="AB47" i="3"/>
  <c r="AB54" i="3"/>
  <c r="AB63" i="3"/>
  <c r="AB9" i="3"/>
  <c r="AB46" i="3"/>
  <c r="AB49" i="3"/>
  <c r="AB52" i="3"/>
  <c r="AB58" i="3"/>
  <c r="AB64" i="3"/>
  <c r="AB50" i="3"/>
  <c r="AB53" i="3"/>
  <c r="AB56" i="3"/>
  <c r="AB59" i="3"/>
  <c r="AB7" i="3"/>
  <c r="AB25" i="3"/>
  <c r="AB18" i="3"/>
  <c r="AB41" i="3"/>
  <c r="AB23" i="3"/>
  <c r="AB37" i="3"/>
  <c r="AB44" i="3"/>
  <c r="AB42" i="3"/>
  <c r="AB51" i="3"/>
  <c r="AB60" i="3"/>
  <c r="C7" i="2"/>
  <c r="C13" i="2"/>
  <c r="C9" i="2"/>
  <c r="AB12" i="3"/>
  <c r="AU10" i="3"/>
  <c r="CN65" i="3"/>
  <c r="CN47" i="3"/>
  <c r="CN44" i="3"/>
  <c r="CN36" i="3"/>
  <c r="CN61" i="3"/>
  <c r="CN55" i="3"/>
  <c r="CN49" i="3"/>
  <c r="CN46" i="3"/>
  <c r="CN29" i="3"/>
  <c r="CN26" i="3"/>
  <c r="CN23" i="3"/>
  <c r="CN41" i="3"/>
  <c r="CN40" i="3"/>
  <c r="CN64" i="3"/>
  <c r="CN58" i="3"/>
  <c r="CN52" i="3"/>
  <c r="CN43" i="3"/>
  <c r="CN20" i="3"/>
  <c r="CN19" i="3"/>
  <c r="CN14" i="3"/>
  <c r="CN37" i="3"/>
  <c r="CN28" i="3"/>
  <c r="CN25" i="3"/>
  <c r="CN22" i="3"/>
  <c r="CN38" i="3"/>
  <c r="CN7" i="3"/>
  <c r="CN17" i="3"/>
  <c r="CN16" i="3"/>
  <c r="CN10" i="3"/>
  <c r="CN9" i="3"/>
  <c r="CN27" i="3"/>
  <c r="CN35" i="3"/>
  <c r="CN48" i="3"/>
  <c r="CN30" i="3"/>
  <c r="CN31" i="3"/>
  <c r="CN12" i="3"/>
  <c r="CN39" i="3"/>
  <c r="CN6" i="3"/>
  <c r="CN8" i="3"/>
  <c r="CN15" i="3"/>
  <c r="CN21" i="3"/>
  <c r="CN50" i="3"/>
  <c r="CN54" i="3"/>
  <c r="CN56" i="3"/>
  <c r="CN60" i="3"/>
  <c r="CN62" i="3"/>
  <c r="CN66" i="3"/>
  <c r="CN11" i="3"/>
  <c r="CN45" i="3"/>
  <c r="CN13" i="3"/>
  <c r="CN18" i="3"/>
  <c r="CN24" i="3"/>
  <c r="CN32" i="3"/>
  <c r="CN33" i="3"/>
  <c r="AL28" i="18"/>
  <c r="AM28" i="18" s="1"/>
  <c r="BG40" i="18"/>
  <c r="BH40" i="18" s="1"/>
  <c r="BE25" i="18"/>
  <c r="BF25" i="18" s="1"/>
  <c r="BG25" i="18" s="1"/>
  <c r="BH25" i="18" s="1"/>
  <c r="AK37" i="18"/>
  <c r="AK31" i="18"/>
  <c r="AK10" i="18"/>
  <c r="AL10" i="18" s="1"/>
  <c r="AM10" i="18" s="1"/>
  <c r="AK59" i="18"/>
  <c r="BE41" i="18"/>
  <c r="BF41" i="18" s="1"/>
  <c r="BG41" i="18" s="1"/>
  <c r="BH41" i="18" s="1"/>
  <c r="X97" i="9"/>
  <c r="X96" i="9"/>
  <c r="X98" i="9"/>
  <c r="S97" i="9"/>
  <c r="S98" i="9"/>
  <c r="S96" i="9"/>
  <c r="J92" i="9"/>
  <c r="J90" i="9"/>
  <c r="J91" i="9"/>
  <c r="BE65" i="18"/>
  <c r="BF65" i="18" s="1"/>
  <c r="BE62" i="18"/>
  <c r="BF62" i="18" s="1"/>
  <c r="BE50" i="18"/>
  <c r="BF50" i="18" s="1"/>
  <c r="BG50" i="18" s="1"/>
  <c r="BH50" i="18" s="1"/>
  <c r="BE45" i="18"/>
  <c r="BF45" i="18" s="1"/>
  <c r="BG45" i="18" s="1"/>
  <c r="BH45" i="18" s="1"/>
  <c r="AK52" i="18"/>
  <c r="AK39" i="18"/>
  <c r="BE37" i="18"/>
  <c r="BF37" i="18" s="1"/>
  <c r="BE33" i="18"/>
  <c r="BF33" i="18" s="1"/>
  <c r="BE30" i="18"/>
  <c r="BF30" i="18" s="1"/>
  <c r="BG30" i="18" s="1"/>
  <c r="BH30" i="18" s="1"/>
  <c r="BE27" i="18"/>
  <c r="BF27" i="18" s="1"/>
  <c r="BG27" i="18" s="1"/>
  <c r="BH27" i="18" s="1"/>
  <c r="BE24" i="18"/>
  <c r="BF24" i="18" s="1"/>
  <c r="BG24" i="18" s="1"/>
  <c r="BH24" i="18" s="1"/>
  <c r="BE32" i="18"/>
  <c r="BF32" i="18" s="1"/>
  <c r="AK19" i="18"/>
  <c r="AL19" i="18" s="1"/>
  <c r="AM19" i="18" s="1"/>
  <c r="BE10" i="18"/>
  <c r="BF10" i="18" s="1"/>
  <c r="BG10" i="18" s="1"/>
  <c r="BH10" i="18" s="1"/>
  <c r="AK12" i="18"/>
  <c r="AL12" i="18" s="1"/>
  <c r="AM12" i="18" s="1"/>
  <c r="H38" i="21"/>
  <c r="H32" i="21"/>
  <c r="H26" i="21"/>
  <c r="H43" i="21"/>
  <c r="H37" i="21"/>
  <c r="H31" i="21"/>
  <c r="H25" i="21"/>
  <c r="H42" i="21"/>
  <c r="H36" i="21"/>
  <c r="H30" i="21"/>
  <c r="H24" i="21"/>
  <c r="H40" i="21"/>
  <c r="H28" i="21"/>
  <c r="H39" i="21"/>
  <c r="H27" i="21"/>
  <c r="H35" i="21"/>
  <c r="H34" i="21"/>
  <c r="H23" i="21"/>
  <c r="H33" i="21"/>
  <c r="H29" i="21"/>
  <c r="H41" i="21"/>
  <c r="AK9" i="18"/>
  <c r="AK14" i="18"/>
  <c r="AL14" i="18" s="1"/>
  <c r="AM14" i="18" s="1"/>
  <c r="AK30" i="18"/>
  <c r="AK62" i="18"/>
  <c r="AL62" i="18" s="1"/>
  <c r="AM62" i="18" s="1"/>
  <c r="BE15" i="18"/>
  <c r="BF15" i="18" s="1"/>
  <c r="BE57" i="18"/>
  <c r="BF57" i="18" s="1"/>
  <c r="BG57" i="18" s="1"/>
  <c r="BH57" i="18" s="1"/>
  <c r="R91" i="9"/>
  <c r="R92" i="9"/>
  <c r="R90" i="9"/>
  <c r="K92" i="9"/>
  <c r="K90" i="9"/>
  <c r="K91" i="9"/>
  <c r="V92" i="9"/>
  <c r="V90" i="9"/>
  <c r="V91" i="9"/>
  <c r="AD65" i="3"/>
  <c r="BO8" i="3"/>
  <c r="AX49" i="3"/>
  <c r="AX36" i="3"/>
  <c r="AX41" i="3"/>
  <c r="AX17" i="3"/>
  <c r="AX39" i="3"/>
  <c r="AX29" i="3"/>
  <c r="AX42" i="3"/>
  <c r="AX19" i="3"/>
  <c r="AX34" i="3"/>
  <c r="AX37" i="3"/>
  <c r="AX52" i="3"/>
  <c r="AX54" i="3"/>
  <c r="AX21" i="3"/>
  <c r="AX38" i="3"/>
  <c r="AX10" i="3"/>
  <c r="AX16" i="3"/>
  <c r="AX27" i="3"/>
  <c r="AX51" i="3"/>
  <c r="AX14" i="3"/>
  <c r="AX18" i="3"/>
  <c r="AX13" i="3"/>
  <c r="AX26" i="3"/>
  <c r="AX25" i="3"/>
  <c r="AX31" i="3"/>
  <c r="AX45" i="3"/>
  <c r="AX64" i="3"/>
  <c r="AX8" i="3"/>
  <c r="AX23" i="3"/>
  <c r="AX33" i="3"/>
  <c r="AX30" i="3"/>
  <c r="AX46" i="3"/>
  <c r="AX61" i="3"/>
  <c r="AX20" i="3"/>
  <c r="AX7" i="3"/>
  <c r="AX9" i="3"/>
  <c r="AX12" i="3"/>
  <c r="AX35" i="3"/>
  <c r="AX47" i="3"/>
  <c r="AX43" i="3"/>
  <c r="AX48" i="3"/>
  <c r="AX58" i="3"/>
  <c r="AX60" i="3"/>
  <c r="AX63" i="3"/>
  <c r="AX11" i="3"/>
  <c r="AQ24" i="3"/>
  <c r="Y66" i="3"/>
  <c r="Y63" i="3"/>
  <c r="Y48" i="3"/>
  <c r="Y45" i="3"/>
  <c r="Y49" i="3"/>
  <c r="Y65" i="3"/>
  <c r="Y62" i="3"/>
  <c r="Y59" i="3"/>
  <c r="Y56" i="3"/>
  <c r="Y53" i="3"/>
  <c r="Y50" i="3"/>
  <c r="Y47" i="3"/>
  <c r="Y39" i="3"/>
  <c r="Y30" i="3"/>
  <c r="Y27" i="3"/>
  <c r="Y24" i="3"/>
  <c r="Y44" i="3"/>
  <c r="Y38" i="3"/>
  <c r="Y28" i="3"/>
  <c r="Y25" i="3"/>
  <c r="Y42" i="3"/>
  <c r="Y36" i="3"/>
  <c r="Y18" i="3"/>
  <c r="Y29" i="3"/>
  <c r="Y26" i="3"/>
  <c r="Y23" i="3"/>
  <c r="Y17" i="3"/>
  <c r="Y12" i="3"/>
  <c r="Y21" i="3"/>
  <c r="Y15" i="3"/>
  <c r="Y13" i="3"/>
  <c r="Y10" i="3"/>
  <c r="Y8" i="3"/>
  <c r="Y20" i="3"/>
  <c r="Y14" i="3"/>
  <c r="Y41" i="3"/>
  <c r="Y11" i="3"/>
  <c r="Y33" i="3"/>
  <c r="Y46" i="3"/>
  <c r="Y61" i="3"/>
  <c r="Y7" i="3"/>
  <c r="Y9" i="3"/>
  <c r="Y43" i="3"/>
  <c r="Y58" i="3"/>
  <c r="Y60" i="3"/>
  <c r="Y6" i="3"/>
  <c r="Y22" i="3"/>
  <c r="Y40" i="3"/>
  <c r="Y55" i="3"/>
  <c r="Y57" i="3"/>
  <c r="Y19" i="3"/>
  <c r="Y32" i="3"/>
  <c r="Y35" i="3"/>
  <c r="Y34" i="3"/>
  <c r="Y37" i="3"/>
  <c r="Y52" i="3"/>
  <c r="Y54" i="3"/>
  <c r="Y16" i="3"/>
  <c r="Y51" i="3"/>
  <c r="AL66" i="18"/>
  <c r="AM66" i="18" s="1"/>
  <c r="BE31" i="18"/>
  <c r="BF31" i="18" s="1"/>
  <c r="AK60" i="18"/>
  <c r="AL60" i="18" s="1"/>
  <c r="AM60" i="18" s="1"/>
  <c r="BE43" i="18"/>
  <c r="BF43" i="18" s="1"/>
  <c r="AK44" i="18"/>
  <c r="AL44" i="18" s="1"/>
  <c r="AM44" i="18" s="1"/>
  <c r="BE48" i="18"/>
  <c r="BF48" i="18" s="1"/>
  <c r="BG48" i="18" s="1"/>
  <c r="BH48" i="18" s="1"/>
  <c r="AK38" i="18"/>
  <c r="AL38" i="18" s="1"/>
  <c r="AM38" i="18" s="1"/>
  <c r="AK40" i="18"/>
  <c r="AL40" i="18" s="1"/>
  <c r="AM40" i="18" s="1"/>
  <c r="AK22" i="18"/>
  <c r="AL22" i="18" s="1"/>
  <c r="AM22" i="18" s="1"/>
  <c r="AK15" i="18"/>
  <c r="AL15" i="18" s="1"/>
  <c r="AM15" i="18" s="1"/>
  <c r="AK17" i="18"/>
  <c r="AL17" i="18" s="1"/>
  <c r="AM17" i="18" s="1"/>
  <c r="AK33" i="18"/>
  <c r="AK50" i="18"/>
  <c r="AL50" i="18" s="1"/>
  <c r="AM50" i="18" s="1"/>
  <c r="BE8" i="18"/>
  <c r="BF8" i="18" s="1"/>
  <c r="BG8" i="18" s="1"/>
  <c r="BH8" i="18" s="1"/>
  <c r="BE16" i="18"/>
  <c r="BF16" i="18" s="1"/>
  <c r="BG16" i="18" s="1"/>
  <c r="BH16" i="18" s="1"/>
  <c r="BE20" i="18"/>
  <c r="BF20" i="18" s="1"/>
  <c r="BE64" i="18"/>
  <c r="BF64" i="18" s="1"/>
  <c r="BG64" i="18" s="1"/>
  <c r="BH64" i="18" s="1"/>
  <c r="L91" i="9"/>
  <c r="L92" i="9"/>
  <c r="L90" i="9"/>
  <c r="T97" i="9"/>
  <c r="T98" i="9"/>
  <c r="T96" i="9"/>
  <c r="N91" i="9"/>
  <c r="N92" i="9"/>
  <c r="N90" i="9"/>
  <c r="P92" i="9"/>
  <c r="M11" i="10" s="1"/>
  <c r="P90" i="9"/>
  <c r="P91" i="9"/>
  <c r="AD64" i="3"/>
  <c r="AD36" i="3"/>
  <c r="AD35" i="3"/>
  <c r="AD34" i="3"/>
  <c r="AD25" i="3"/>
  <c r="AD31" i="3"/>
  <c r="AD32" i="3"/>
  <c r="AD18" i="3"/>
  <c r="AD29" i="3"/>
  <c r="AD15" i="3"/>
  <c r="AD16" i="3"/>
  <c r="AD28" i="3"/>
  <c r="AD40" i="3"/>
  <c r="AD58" i="3"/>
  <c r="AD66" i="3"/>
  <c r="AD11" i="3"/>
  <c r="AD8" i="3"/>
  <c r="AD13" i="3"/>
  <c r="AD10" i="3"/>
  <c r="AD17" i="3"/>
  <c r="AD14" i="3"/>
  <c r="AD20" i="3"/>
  <c r="AD27" i="3"/>
  <c r="AD41" i="3"/>
  <c r="AD48" i="3"/>
  <c r="AD26" i="3"/>
  <c r="AD30" i="3"/>
  <c r="AD6" i="3"/>
  <c r="AD9" i="3"/>
  <c r="AD12" i="3"/>
  <c r="AD44" i="3"/>
  <c r="AD21" i="3"/>
  <c r="AD22" i="3"/>
  <c r="AD37" i="3"/>
  <c r="AD46" i="3"/>
  <c r="AD55" i="3"/>
  <c r="AD23" i="3"/>
  <c r="AD24" i="3"/>
  <c r="AD49" i="3"/>
  <c r="AD45" i="3"/>
  <c r="AD63" i="3"/>
  <c r="AD38" i="3"/>
  <c r="AD19" i="3"/>
  <c r="AD39" i="3"/>
  <c r="AD47" i="3"/>
  <c r="AD42" i="3"/>
  <c r="AD43" i="3"/>
  <c r="AD33" i="3"/>
  <c r="AD52" i="3"/>
  <c r="AD61" i="3"/>
  <c r="BJ36" i="3"/>
  <c r="BJ35" i="3"/>
  <c r="BJ34" i="3"/>
  <c r="BJ32" i="3"/>
  <c r="BJ31" i="3"/>
  <c r="BJ10" i="3"/>
  <c r="BJ19" i="3"/>
  <c r="BJ40" i="3"/>
  <c r="BJ41" i="3"/>
  <c r="BJ44" i="3"/>
  <c r="BJ29" i="3"/>
  <c r="BJ42" i="3"/>
  <c r="BJ56" i="3"/>
  <c r="BJ65" i="3"/>
  <c r="BJ6" i="3"/>
  <c r="BJ9" i="3"/>
  <c r="BJ16" i="3"/>
  <c r="BJ21" i="3"/>
  <c r="BJ43" i="3"/>
  <c r="BJ28" i="3"/>
  <c r="BJ13" i="3"/>
  <c r="BJ46" i="3"/>
  <c r="BJ38" i="3"/>
  <c r="BJ23" i="3"/>
  <c r="BJ52" i="3"/>
  <c r="BJ58" i="3"/>
  <c r="BJ64" i="3"/>
  <c r="BJ63" i="3"/>
  <c r="BJ66" i="3"/>
  <c r="BJ50" i="3"/>
  <c r="BJ59" i="3"/>
  <c r="BJ14" i="3"/>
  <c r="BJ20" i="3"/>
  <c r="BJ8" i="3"/>
  <c r="BJ30" i="3"/>
  <c r="BJ15" i="3"/>
  <c r="BJ27" i="3"/>
  <c r="BY27" i="3" s="1"/>
  <c r="BJ37" i="3"/>
  <c r="BJ33" i="3"/>
  <c r="BJ48" i="3"/>
  <c r="BJ7" i="3"/>
  <c r="BJ12" i="3"/>
  <c r="BJ25" i="3"/>
  <c r="BJ17" i="3"/>
  <c r="BJ49" i="3"/>
  <c r="BJ26" i="3"/>
  <c r="BJ39" i="3"/>
  <c r="BY39" i="3" s="1"/>
  <c r="BJ51" i="3"/>
  <c r="BJ54" i="3"/>
  <c r="BJ57" i="3"/>
  <c r="BJ60" i="3"/>
  <c r="BJ53" i="3"/>
  <c r="BJ62" i="3"/>
  <c r="BO65" i="3"/>
  <c r="BO47" i="3"/>
  <c r="BO64" i="3"/>
  <c r="BO61" i="3"/>
  <c r="BO58" i="3"/>
  <c r="BO55" i="3"/>
  <c r="BO52" i="3"/>
  <c r="BO36" i="3"/>
  <c r="BO44" i="3"/>
  <c r="BO43" i="3"/>
  <c r="BO38" i="3"/>
  <c r="BO37" i="3"/>
  <c r="BO29" i="3"/>
  <c r="BO26" i="3"/>
  <c r="BO23" i="3"/>
  <c r="BO41" i="3"/>
  <c r="BO40" i="3"/>
  <c r="BO28" i="3"/>
  <c r="BO25" i="3"/>
  <c r="BO22" i="3"/>
  <c r="BO17" i="3"/>
  <c r="BO16" i="3"/>
  <c r="BO13" i="3"/>
  <c r="BO7" i="3"/>
  <c r="BO46" i="3"/>
  <c r="BO20" i="3"/>
  <c r="BO19" i="3"/>
  <c r="BO14" i="3"/>
  <c r="BO10" i="3"/>
  <c r="BO21" i="3"/>
  <c r="BO39" i="3"/>
  <c r="BO54" i="3"/>
  <c r="BO56" i="3"/>
  <c r="BO12" i="3"/>
  <c r="BO11" i="3"/>
  <c r="BO18" i="3"/>
  <c r="BO49" i="3"/>
  <c r="BO51" i="3"/>
  <c r="BO53" i="3"/>
  <c r="BO62" i="3"/>
  <c r="BO15" i="3"/>
  <c r="BO27" i="3"/>
  <c r="BO33" i="3"/>
  <c r="BO32" i="3"/>
  <c r="BO66" i="3"/>
  <c r="BO50" i="3"/>
  <c r="BO34" i="3"/>
  <c r="BO48" i="3"/>
  <c r="BO35" i="3"/>
  <c r="BO63" i="3"/>
  <c r="BO9" i="3"/>
  <c r="BO31" i="3"/>
  <c r="BO45" i="3"/>
  <c r="BO60" i="3"/>
  <c r="AR65" i="3"/>
  <c r="AR62" i="3"/>
  <c r="AR59" i="3"/>
  <c r="AR56" i="3"/>
  <c r="AR53" i="3"/>
  <c r="AR50" i="3"/>
  <c r="AR39" i="3"/>
  <c r="AR47" i="3"/>
  <c r="AR36" i="3"/>
  <c r="AR41" i="3"/>
  <c r="AR29" i="3"/>
  <c r="AR26" i="3"/>
  <c r="AR21" i="3"/>
  <c r="AR10" i="3"/>
  <c r="AR17" i="3"/>
  <c r="AR16" i="3"/>
  <c r="AR27" i="3"/>
  <c r="AR51" i="3"/>
  <c r="AR14" i="3"/>
  <c r="AR13" i="3"/>
  <c r="AR44" i="3"/>
  <c r="AR25" i="3"/>
  <c r="AR31" i="3"/>
  <c r="AR45" i="3"/>
  <c r="AR64" i="3"/>
  <c r="AR33" i="3"/>
  <c r="AR49" i="3"/>
  <c r="AR30" i="3"/>
  <c r="AR46" i="3"/>
  <c r="AR61" i="3"/>
  <c r="AR23" i="3"/>
  <c r="AR20" i="3"/>
  <c r="AR38" i="3"/>
  <c r="AR7" i="3"/>
  <c r="AR9" i="3"/>
  <c r="AR12" i="3"/>
  <c r="AR35" i="3"/>
  <c r="AR43" i="3"/>
  <c r="AR48" i="3"/>
  <c r="AR58" i="3"/>
  <c r="AR60" i="3"/>
  <c r="AR63" i="3"/>
  <c r="AR15" i="3"/>
  <c r="AR11" i="3"/>
  <c r="AR8" i="3"/>
  <c r="AR6" i="3"/>
  <c r="AR18" i="3"/>
  <c r="AR22" i="3"/>
  <c r="AR28" i="3"/>
  <c r="AR32" i="3"/>
  <c r="AR24" i="3"/>
  <c r="AR40" i="3"/>
  <c r="AR55" i="3"/>
  <c r="AR57" i="3"/>
  <c r="AR66" i="3"/>
  <c r="CP66" i="3"/>
  <c r="CP48" i="3"/>
  <c r="CP45" i="3"/>
  <c r="CP42" i="3"/>
  <c r="CP36" i="3"/>
  <c r="CP47" i="3"/>
  <c r="CP44" i="3"/>
  <c r="CP41" i="3"/>
  <c r="CP27" i="3"/>
  <c r="CP24" i="3"/>
  <c r="CP21" i="3"/>
  <c r="CP65" i="3"/>
  <c r="CP59" i="3"/>
  <c r="CP53" i="3"/>
  <c r="CP39" i="3"/>
  <c r="CP38" i="3"/>
  <c r="CP50" i="3"/>
  <c r="CP20" i="3"/>
  <c r="CP14" i="3"/>
  <c r="CP12" i="3"/>
  <c r="CP62" i="3"/>
  <c r="CP29" i="3"/>
  <c r="CP26" i="3"/>
  <c r="CP23" i="3"/>
  <c r="CP18" i="3"/>
  <c r="CP17" i="3"/>
  <c r="CP8" i="3"/>
  <c r="CP56" i="3"/>
  <c r="CP15" i="3"/>
  <c r="CP11" i="3"/>
  <c r="CP9" i="3"/>
  <c r="CP22" i="3"/>
  <c r="CP19" i="3"/>
  <c r="CP33" i="3"/>
  <c r="CP37" i="3"/>
  <c r="CP49" i="3"/>
  <c r="CP28" i="3"/>
  <c r="CP16" i="3"/>
  <c r="CP32" i="3"/>
  <c r="CP6" i="3"/>
  <c r="CP31" i="3"/>
  <c r="CP34" i="3"/>
  <c r="CP35" i="3"/>
  <c r="CP46" i="3"/>
  <c r="CP52" i="3"/>
  <c r="CP54" i="3"/>
  <c r="CP58" i="3"/>
  <c r="CP60" i="3"/>
  <c r="CP64" i="3"/>
  <c r="CP30" i="3"/>
  <c r="CP13" i="3"/>
  <c r="CP25" i="3"/>
  <c r="CP40" i="3"/>
  <c r="CP43" i="3"/>
  <c r="H23" i="7" a="1"/>
  <c r="AC12" i="4"/>
  <c r="AC11" i="4"/>
  <c r="AC8" i="4"/>
  <c r="AQ36" i="3"/>
  <c r="AQ32" i="3"/>
  <c r="AQ49" i="3"/>
  <c r="AQ8" i="3"/>
  <c r="AQ39" i="3"/>
  <c r="AQ19" i="3"/>
  <c r="AQ25" i="3"/>
  <c r="AQ30" i="3"/>
  <c r="AQ43" i="3"/>
  <c r="AQ33" i="3"/>
  <c r="AQ50" i="3"/>
  <c r="AQ56" i="3"/>
  <c r="AQ62" i="3"/>
  <c r="AQ66" i="3"/>
  <c r="AQ52" i="3"/>
  <c r="AQ61" i="3"/>
  <c r="AQ7" i="3"/>
  <c r="AQ18" i="3"/>
  <c r="AQ21" i="3"/>
  <c r="AQ48" i="3"/>
  <c r="AQ64" i="3"/>
  <c r="AQ51" i="3"/>
  <c r="AQ54" i="3"/>
  <c r="AQ57" i="3"/>
  <c r="AQ60" i="3"/>
  <c r="AQ23" i="3"/>
  <c r="AQ27" i="3"/>
  <c r="AQ15" i="3"/>
  <c r="AQ16" i="3"/>
  <c r="AQ28" i="3"/>
  <c r="AQ42" i="3"/>
  <c r="AQ34" i="3"/>
  <c r="AQ40" i="3"/>
  <c r="AQ58" i="3"/>
  <c r="AQ12" i="3"/>
  <c r="AQ10" i="3"/>
  <c r="AQ29" i="3"/>
  <c r="AQ31" i="3"/>
  <c r="AQ45" i="3"/>
  <c r="AQ53" i="3"/>
  <c r="AQ59" i="3"/>
  <c r="AQ65" i="3"/>
  <c r="AQ11" i="3"/>
  <c r="AQ6" i="3"/>
  <c r="AQ9" i="3"/>
  <c r="AQ17" i="3"/>
  <c r="AQ22" i="3"/>
  <c r="AQ41" i="3"/>
  <c r="AQ47" i="3"/>
  <c r="AQ38" i="3"/>
  <c r="AQ37" i="3"/>
  <c r="AQ46" i="3"/>
  <c r="AQ55" i="3"/>
  <c r="AC7" i="4"/>
  <c r="BE61" i="18"/>
  <c r="BF61" i="18" s="1"/>
  <c r="BG61" i="18" s="1"/>
  <c r="BH61" i="18" s="1"/>
  <c r="BE22" i="18"/>
  <c r="BF22" i="18" s="1"/>
  <c r="BG22" i="18" s="1"/>
  <c r="BH22" i="18" s="1"/>
  <c r="BE42" i="18"/>
  <c r="BF42" i="18" s="1"/>
  <c r="BG42" i="18" s="1"/>
  <c r="BH42" i="18" s="1"/>
  <c r="AK32" i="18"/>
  <c r="AL32" i="18" s="1"/>
  <c r="AM32" i="18" s="1"/>
  <c r="AK23" i="18"/>
  <c r="AL23" i="18" s="1"/>
  <c r="AM23" i="18" s="1"/>
  <c r="BE59" i="18"/>
  <c r="BF59" i="18" s="1"/>
  <c r="BG59" i="18" s="1"/>
  <c r="BH59" i="18" s="1"/>
  <c r="AK58" i="18"/>
  <c r="AL58" i="18" s="1"/>
  <c r="AM58" i="18" s="1"/>
  <c r="AK55" i="18"/>
  <c r="AL55" i="18" s="1"/>
  <c r="AM55" i="18" s="1"/>
  <c r="AK48" i="18"/>
  <c r="AL48" i="18" s="1"/>
  <c r="AM48" i="18" s="1"/>
  <c r="BE46" i="18"/>
  <c r="BF46" i="18" s="1"/>
  <c r="BG46" i="18" s="1"/>
  <c r="BH46" i="18" s="1"/>
  <c r="AK43" i="18"/>
  <c r="AL43" i="18" s="1"/>
  <c r="AM43" i="18" s="1"/>
  <c r="AK8" i="18"/>
  <c r="AK7" i="18"/>
  <c r="AL7" i="18" s="1"/>
  <c r="AM7" i="18" s="1"/>
  <c r="AK20" i="18"/>
  <c r="AL20" i="18" s="1"/>
  <c r="AM20" i="18" s="1"/>
  <c r="AK36" i="18"/>
  <c r="AL36" i="18" s="1"/>
  <c r="AM36" i="18" s="1"/>
  <c r="AK53" i="18"/>
  <c r="AL53" i="18" s="1"/>
  <c r="AM53" i="18" s="1"/>
  <c r="BE19" i="18"/>
  <c r="BF19" i="18" s="1"/>
  <c r="BG19" i="18" s="1"/>
  <c r="BH19" i="18" s="1"/>
  <c r="BE36" i="18"/>
  <c r="BF36" i="18" s="1"/>
  <c r="BG36" i="18" s="1"/>
  <c r="BH36" i="18" s="1"/>
  <c r="BE52" i="18"/>
  <c r="BF52" i="18" s="1"/>
  <c r="BG52" i="18" s="1"/>
  <c r="BH52" i="18" s="1"/>
  <c r="N97" i="9"/>
  <c r="N98" i="9"/>
  <c r="N96" i="9"/>
  <c r="Y97" i="9"/>
  <c r="Y98" i="9"/>
  <c r="Y96" i="9"/>
  <c r="AT62" i="3"/>
  <c r="AD62" i="3"/>
  <c r="AD53" i="3"/>
  <c r="BJ47" i="3"/>
  <c r="BJ61" i="3"/>
  <c r="BO30" i="3"/>
  <c r="AT48" i="3"/>
  <c r="B9" i="2"/>
  <c r="B13" i="2"/>
  <c r="B7" i="2"/>
  <c r="CG36" i="3"/>
  <c r="CG31" i="3"/>
  <c r="CG34" i="3"/>
  <c r="CG33" i="3"/>
  <c r="CG12" i="3"/>
  <c r="CG23" i="3"/>
  <c r="CG28" i="3"/>
  <c r="CG43" i="3"/>
  <c r="CG51" i="3"/>
  <c r="CG60" i="3"/>
  <c r="CG49" i="3"/>
  <c r="CG27" i="3"/>
  <c r="CG42" i="3"/>
  <c r="CG44" i="3"/>
  <c r="CG41" i="3"/>
  <c r="CG48" i="3"/>
  <c r="CG53" i="3"/>
  <c r="CG58" i="3"/>
  <c r="CG62" i="3"/>
  <c r="CG8" i="3"/>
  <c r="CG6" i="3"/>
  <c r="CG14" i="3"/>
  <c r="CG18" i="3"/>
  <c r="CG25" i="3"/>
  <c r="CG29" i="3"/>
  <c r="CG37" i="3"/>
  <c r="CG38" i="3"/>
  <c r="CG40" i="3"/>
  <c r="CG46" i="3"/>
  <c r="CG57" i="3"/>
  <c r="CG66" i="3"/>
  <c r="CG11" i="3"/>
  <c r="CG15" i="3"/>
  <c r="CG16" i="3"/>
  <c r="CG17" i="3"/>
  <c r="CG24" i="3"/>
  <c r="CG39" i="3"/>
  <c r="CG32" i="3"/>
  <c r="CG35" i="3"/>
  <c r="CG45" i="3"/>
  <c r="CG50" i="3"/>
  <c r="CG55" i="3"/>
  <c r="CG59" i="3"/>
  <c r="CG64" i="3"/>
  <c r="CG7" i="3"/>
  <c r="CG9" i="3"/>
  <c r="CG13" i="3"/>
  <c r="CG20" i="3"/>
  <c r="CG22" i="3"/>
  <c r="CG26" i="3"/>
  <c r="CG47" i="3"/>
  <c r="CG54" i="3"/>
  <c r="CG63" i="3"/>
  <c r="R97" i="9"/>
  <c r="R98" i="9"/>
  <c r="R96" i="9"/>
  <c r="W98" i="9"/>
  <c r="W96" i="9"/>
  <c r="W97" i="9"/>
  <c r="H91" i="9"/>
  <c r="E9" i="10" s="1"/>
  <c r="H92" i="9"/>
  <c r="E11" i="10" s="1"/>
  <c r="H90" i="9"/>
  <c r="G64" i="9"/>
  <c r="G94" i="9" s="1"/>
  <c r="P98" i="9"/>
  <c r="P96" i="9"/>
  <c r="P97" i="9"/>
  <c r="V98" i="9"/>
  <c r="V96" i="9"/>
  <c r="V97" i="9"/>
  <c r="J11" i="10"/>
  <c r="X64" i="3"/>
  <c r="X36" i="3"/>
  <c r="X35" i="3"/>
  <c r="X34" i="3"/>
  <c r="X32" i="3"/>
  <c r="X31" i="3"/>
  <c r="X25" i="3"/>
  <c r="BA47" i="3"/>
  <c r="AJ20" i="3"/>
  <c r="X20" i="3"/>
  <c r="AJ14" i="3"/>
  <c r="X14" i="3"/>
  <c r="X44" i="3"/>
  <c r="BA11" i="3"/>
  <c r="BA8" i="3"/>
  <c r="V66" i="3"/>
  <c r="V36" i="3"/>
  <c r="V34" i="3"/>
  <c r="V33" i="3"/>
  <c r="V31" i="3"/>
  <c r="BA34" i="3"/>
  <c r="AH20" i="3"/>
  <c r="V20" i="3"/>
  <c r="AH14" i="3"/>
  <c r="V14" i="3"/>
  <c r="AP12" i="3"/>
  <c r="CQ36" i="3"/>
  <c r="CQ35" i="3"/>
  <c r="CQ33" i="3"/>
  <c r="CQ32" i="3"/>
  <c r="AC13" i="4"/>
  <c r="BI65" i="3"/>
  <c r="AC10" i="4"/>
  <c r="AC9" i="4"/>
  <c r="AC6" i="4"/>
  <c r="BI47" i="3"/>
  <c r="BI49" i="3"/>
  <c r="BI36" i="3"/>
  <c r="BI64" i="3"/>
  <c r="BI61" i="3"/>
  <c r="BI58" i="3"/>
  <c r="BI55" i="3"/>
  <c r="BI52" i="3"/>
  <c r="BI46" i="3"/>
  <c r="BI41" i="3"/>
  <c r="BI40" i="3"/>
  <c r="BI29" i="3"/>
  <c r="BI26" i="3"/>
  <c r="BI23" i="3"/>
  <c r="BI44" i="3"/>
  <c r="BI43" i="3"/>
  <c r="BI38" i="3"/>
  <c r="BI37" i="3"/>
  <c r="BI28" i="3"/>
  <c r="BI25" i="3"/>
  <c r="BI22" i="3"/>
  <c r="BI17" i="3"/>
  <c r="BI16" i="3"/>
  <c r="BI20" i="3"/>
  <c r="BI7" i="3"/>
  <c r="BI19" i="3"/>
  <c r="BI14" i="3"/>
  <c r="BY14" i="3" s="1"/>
  <c r="BI13" i="3"/>
  <c r="BI10" i="3"/>
  <c r="K7" i="2"/>
  <c r="CQ16" i="3"/>
  <c r="AH19" i="3"/>
  <c r="V19" i="3"/>
  <c r="AJ17" i="3"/>
  <c r="X17" i="3"/>
  <c r="V12" i="3"/>
  <c r="AH9" i="3"/>
  <c r="X7" i="3"/>
  <c r="CJ66" i="3"/>
  <c r="CJ65" i="3"/>
  <c r="CJ62" i="3"/>
  <c r="CJ59" i="3"/>
  <c r="CJ56" i="3"/>
  <c r="CJ53" i="3"/>
  <c r="CJ50" i="3"/>
  <c r="CJ48" i="3"/>
  <c r="CJ45" i="3"/>
  <c r="CJ38" i="3"/>
  <c r="CJ27" i="3"/>
  <c r="CJ24" i="3"/>
  <c r="CJ21" i="3"/>
  <c r="CJ47" i="3"/>
  <c r="CJ44" i="3"/>
  <c r="CJ42" i="3"/>
  <c r="CJ36" i="3"/>
  <c r="CJ41" i="3"/>
  <c r="CJ15" i="3"/>
  <c r="CJ12" i="3"/>
  <c r="CJ17" i="3"/>
  <c r="CJ39" i="3"/>
  <c r="CJ20" i="3"/>
  <c r="CJ14" i="3"/>
  <c r="CJ8" i="3"/>
  <c r="CJ29" i="3"/>
  <c r="CJ26" i="3"/>
  <c r="CJ23" i="3"/>
  <c r="CJ11" i="3"/>
  <c r="CJ18" i="3"/>
  <c r="D7" i="2"/>
  <c r="AH30" i="3"/>
  <c r="AV28" i="3"/>
  <c r="AS13" i="3"/>
  <c r="BI9" i="3"/>
  <c r="CQ6" i="3"/>
  <c r="X11" i="3"/>
  <c r="BB17" i="3"/>
  <c r="CK7" i="3"/>
  <c r="CJ7" i="3"/>
  <c r="K13" i="2"/>
  <c r="L97" i="9"/>
  <c r="L98" i="9"/>
  <c r="L96" i="9"/>
  <c r="Q98" i="9"/>
  <c r="Q96" i="9"/>
  <c r="Q97" i="9"/>
  <c r="BY59" i="3"/>
  <c r="BY53" i="3"/>
  <c r="BY51" i="3"/>
  <c r="BZ51" i="3" s="1"/>
  <c r="CA51" i="3" s="1"/>
  <c r="BY30" i="3"/>
  <c r="AJ15" i="3"/>
  <c r="AI65" i="3"/>
  <c r="AI62" i="3"/>
  <c r="AI51" i="3"/>
  <c r="AI47" i="3"/>
  <c r="AI64" i="3"/>
  <c r="AI61" i="3"/>
  <c r="AI58" i="3"/>
  <c r="AI55" i="3"/>
  <c r="AI52" i="3"/>
  <c r="AI48" i="3"/>
  <c r="AI36" i="3"/>
  <c r="AI29" i="3"/>
  <c r="AI26" i="3"/>
  <c r="AI23" i="3"/>
  <c r="AI41" i="3"/>
  <c r="AI40" i="3"/>
  <c r="AI30" i="3"/>
  <c r="AI27" i="3"/>
  <c r="AI49" i="3"/>
  <c r="AI46" i="3"/>
  <c r="AI44" i="3"/>
  <c r="AI13" i="3"/>
  <c r="AI20" i="3"/>
  <c r="AI19" i="3"/>
  <c r="AI14" i="3"/>
  <c r="AI11" i="3"/>
  <c r="AI37" i="3"/>
  <c r="AI22" i="3"/>
  <c r="AI7" i="3"/>
  <c r="AI38" i="3"/>
  <c r="AI25" i="3"/>
  <c r="AI43" i="3"/>
  <c r="AI12" i="3"/>
  <c r="AI28" i="3"/>
  <c r="AI10" i="3"/>
  <c r="AI17" i="3"/>
  <c r="AI16" i="3"/>
  <c r="AJ12" i="3"/>
  <c r="BV9" i="3"/>
  <c r="AJ9" i="3"/>
  <c r="BV6" i="3"/>
  <c r="AJ6" i="3"/>
  <c r="O9" i="2"/>
  <c r="AP10" i="3"/>
  <c r="AJ30" i="3"/>
  <c r="AJ29" i="3"/>
  <c r="X29" i="3"/>
  <c r="BV20" i="3"/>
  <c r="AJ18" i="3"/>
  <c r="X18" i="3"/>
  <c r="BV14" i="3"/>
  <c r="CK36" i="3"/>
  <c r="CK35" i="3"/>
  <c r="CK33" i="3"/>
  <c r="CK32" i="3"/>
  <c r="CK30" i="3"/>
  <c r="BD62" i="3"/>
  <c r="BD56" i="3"/>
  <c r="BD50" i="3"/>
  <c r="BD36" i="3"/>
  <c r="BD47" i="3"/>
  <c r="BD41" i="3"/>
  <c r="BD65" i="3"/>
  <c r="BD59" i="3"/>
  <c r="BD53" i="3"/>
  <c r="BD21" i="3"/>
  <c r="BD15" i="3"/>
  <c r="E7" i="2"/>
  <c r="AS15" i="3"/>
  <c r="AS43" i="3"/>
  <c r="CQ38" i="3"/>
  <c r="BA20" i="3"/>
  <c r="BV13" i="3"/>
  <c r="BA12" i="3"/>
  <c r="CQ11" i="3"/>
  <c r="CD66" i="3"/>
  <c r="CD65" i="3"/>
  <c r="CD62" i="3"/>
  <c r="CD59" i="3"/>
  <c r="CD56" i="3"/>
  <c r="CD53" i="3"/>
  <c r="CD50" i="3"/>
  <c r="CD49" i="3"/>
  <c r="CD48" i="3"/>
  <c r="CD45" i="3"/>
  <c r="CD39" i="3"/>
  <c r="CD27" i="3"/>
  <c r="CD24" i="3"/>
  <c r="CD21" i="3"/>
  <c r="CD38" i="3"/>
  <c r="CD47" i="3"/>
  <c r="CD44" i="3"/>
  <c r="CD42" i="3"/>
  <c r="CD36" i="3"/>
  <c r="CD18" i="3"/>
  <c r="CD8" i="3"/>
  <c r="CD17" i="3"/>
  <c r="CD12" i="3"/>
  <c r="CD41" i="3"/>
  <c r="CD11" i="3"/>
  <c r="CD15" i="3"/>
  <c r="CD29" i="3"/>
  <c r="CD26" i="3"/>
  <c r="CD23" i="3"/>
  <c r="CD20" i="3"/>
  <c r="CD14" i="3"/>
  <c r="AW36" i="3"/>
  <c r="AW31" i="3"/>
  <c r="AW32" i="3"/>
  <c r="V22" i="3"/>
  <c r="CQ12" i="3"/>
  <c r="AH10" i="3"/>
  <c r="CK6" i="3"/>
  <c r="CD10" i="3"/>
  <c r="AP17" i="3"/>
  <c r="AJ11" i="3"/>
  <c r="CD7" i="3"/>
  <c r="V7" i="3"/>
  <c r="E13" i="2"/>
  <c r="O13" i="2"/>
  <c r="CQ10" i="3"/>
  <c r="K98" i="9"/>
  <c r="K96" i="9"/>
  <c r="K97" i="9"/>
  <c r="S91" i="9"/>
  <c r="P9" i="10" s="1"/>
  <c r="S92" i="9"/>
  <c r="P11" i="10" s="1"/>
  <c r="S90" i="9"/>
  <c r="E63" i="9"/>
  <c r="E88" i="9" s="1"/>
  <c r="E89" i="9" s="1"/>
  <c r="E64" i="9"/>
  <c r="E94" i="9" s="1"/>
  <c r="E95" i="9" s="1"/>
  <c r="Y91" i="9"/>
  <c r="V9" i="10" s="1"/>
  <c r="Y92" i="9"/>
  <c r="V11" i="10" s="1"/>
  <c r="Y90" i="9"/>
  <c r="G89" i="9"/>
  <c r="AC65" i="3"/>
  <c r="AC62" i="3"/>
  <c r="AC51" i="3"/>
  <c r="AC47" i="3"/>
  <c r="AC64" i="3"/>
  <c r="AC61" i="3"/>
  <c r="AC58" i="3"/>
  <c r="AC55" i="3"/>
  <c r="AC52" i="3"/>
  <c r="AC48" i="3"/>
  <c r="AC36" i="3"/>
  <c r="AC44" i="3"/>
  <c r="AC43" i="3"/>
  <c r="AC38" i="3"/>
  <c r="AC37" i="3"/>
  <c r="AC29" i="3"/>
  <c r="AC26" i="3"/>
  <c r="AC23" i="3"/>
  <c r="AC30" i="3"/>
  <c r="AC27" i="3"/>
  <c r="AC41" i="3"/>
  <c r="AC40" i="3"/>
  <c r="AC49" i="3"/>
  <c r="AC28" i="3"/>
  <c r="AC25" i="3"/>
  <c r="AC22" i="3"/>
  <c r="AC17" i="3"/>
  <c r="AC16" i="3"/>
  <c r="AC11" i="3"/>
  <c r="AC10" i="3"/>
  <c r="AC13" i="3"/>
  <c r="AC46" i="3"/>
  <c r="AC20" i="3"/>
  <c r="AC19" i="3"/>
  <c r="AC14" i="3"/>
  <c r="AC12" i="3"/>
  <c r="AC7" i="3"/>
  <c r="AP34" i="3"/>
  <c r="BA16" i="3"/>
  <c r="AS36" i="3"/>
  <c r="AS49" i="3"/>
  <c r="AS33" i="3"/>
  <c r="AS32" i="3"/>
  <c r="AS30" i="3"/>
  <c r="AS35" i="3"/>
  <c r="BM11" i="3"/>
  <c r="BD10" i="3"/>
  <c r="AP6" i="3"/>
  <c r="H13" i="2"/>
  <c r="CI36" i="3"/>
  <c r="CI35" i="3"/>
  <c r="CI34" i="3"/>
  <c r="CI32" i="3"/>
  <c r="CI31" i="3"/>
  <c r="BA41" i="3"/>
  <c r="AJ38" i="3"/>
  <c r="AP28" i="3"/>
  <c r="CI19" i="3"/>
  <c r="CK17" i="3"/>
  <c r="AS16" i="3"/>
  <c r="CK11" i="3"/>
  <c r="AS11" i="3"/>
  <c r="BV10" i="3"/>
  <c r="AJ10" i="3"/>
  <c r="BN9" i="3"/>
  <c r="V9" i="3"/>
  <c r="CI7" i="3"/>
  <c r="AH6" i="3"/>
  <c r="AP7" i="3"/>
  <c r="CK12" i="3"/>
  <c r="AJ13" i="3"/>
  <c r="CI11" i="3"/>
  <c r="CI9" i="3"/>
  <c r="AP25" i="3"/>
  <c r="BC8" i="3"/>
  <c r="CK10" i="3"/>
  <c r="CI8" i="3"/>
  <c r="U92" i="9"/>
  <c r="R11" i="10" s="1"/>
  <c r="U90" i="9"/>
  <c r="U91" i="9"/>
  <c r="R9" i="10" s="1"/>
  <c r="G95" i="9"/>
  <c r="J98" i="9"/>
  <c r="J96" i="9"/>
  <c r="J97" i="9"/>
  <c r="BY32" i="3"/>
  <c r="BY24" i="3"/>
  <c r="AI8" i="3"/>
  <c r="V9" i="2"/>
  <c r="W65" i="3"/>
  <c r="W62" i="3"/>
  <c r="W51" i="3"/>
  <c r="W47" i="3"/>
  <c r="W48" i="3"/>
  <c r="W36" i="3"/>
  <c r="W64" i="3"/>
  <c r="W61" i="3"/>
  <c r="W58" i="3"/>
  <c r="W55" i="3"/>
  <c r="W52" i="3"/>
  <c r="W49" i="3"/>
  <c r="W46" i="3"/>
  <c r="W41" i="3"/>
  <c r="W40" i="3"/>
  <c r="W29" i="3"/>
  <c r="W26" i="3"/>
  <c r="W23" i="3"/>
  <c r="W44" i="3"/>
  <c r="W43" i="3"/>
  <c r="W38" i="3"/>
  <c r="W37" i="3"/>
  <c r="W30" i="3"/>
  <c r="W27" i="3"/>
  <c r="W14" i="3"/>
  <c r="W7" i="3"/>
  <c r="W28" i="3"/>
  <c r="W25" i="3"/>
  <c r="W22" i="3"/>
  <c r="W11" i="3"/>
  <c r="W17" i="3"/>
  <c r="W16" i="3"/>
  <c r="W19" i="3"/>
  <c r="W12" i="3"/>
  <c r="W20" i="3"/>
  <c r="W13" i="3"/>
  <c r="W10" i="3"/>
  <c r="BA19" i="3"/>
  <c r="AP64" i="3"/>
  <c r="AP61" i="3"/>
  <c r="AP58" i="3"/>
  <c r="AP55" i="3"/>
  <c r="AP52" i="3"/>
  <c r="AP36" i="3"/>
  <c r="AP43" i="3"/>
  <c r="AP37" i="3"/>
  <c r="AP19" i="3"/>
  <c r="AP14" i="3"/>
  <c r="AP20" i="3"/>
  <c r="X12" i="3"/>
  <c r="AH11" i="3"/>
  <c r="X9" i="3"/>
  <c r="X6" i="3"/>
  <c r="BM46" i="3"/>
  <c r="BM66" i="3"/>
  <c r="BY66" i="3" s="1"/>
  <c r="BM63" i="3"/>
  <c r="BY63" i="3" s="1"/>
  <c r="BZ63" i="3" s="1"/>
  <c r="CA63" i="3" s="1"/>
  <c r="BM60" i="3"/>
  <c r="BY60" i="3" s="1"/>
  <c r="BZ60" i="3" s="1"/>
  <c r="CA60" i="3" s="1"/>
  <c r="BM57" i="3"/>
  <c r="BY57" i="3" s="1"/>
  <c r="BZ57" i="3" s="1"/>
  <c r="CA57" i="3" s="1"/>
  <c r="BM54" i="3"/>
  <c r="BM51" i="3"/>
  <c r="BM39" i="3"/>
  <c r="BM28" i="3"/>
  <c r="BM25" i="3"/>
  <c r="BM22" i="3"/>
  <c r="BM43" i="3"/>
  <c r="BM37" i="3"/>
  <c r="BM42" i="3"/>
  <c r="BY42" i="3" s="1"/>
  <c r="BM36" i="3"/>
  <c r="BM48" i="3"/>
  <c r="BY48" i="3" s="1"/>
  <c r="BM40" i="3"/>
  <c r="BM27" i="3"/>
  <c r="BM24" i="3"/>
  <c r="BM16" i="3"/>
  <c r="BM13" i="3"/>
  <c r="BM12" i="3"/>
  <c r="BY12" i="3" s="1"/>
  <c r="BM9" i="3"/>
  <c r="BM6" i="3"/>
  <c r="BM21" i="3"/>
  <c r="BM15" i="3"/>
  <c r="BY15" i="3" s="1"/>
  <c r="BZ15" i="3" s="1"/>
  <c r="CA15" i="3" s="1"/>
  <c r="BM18" i="3"/>
  <c r="BY18" i="3" s="1"/>
  <c r="BM45" i="3"/>
  <c r="BY45" i="3" s="1"/>
  <c r="BM19" i="3"/>
  <c r="X30" i="3"/>
  <c r="AP9" i="3"/>
  <c r="AI6" i="3"/>
  <c r="AS21" i="3"/>
  <c r="BB36" i="3"/>
  <c r="BB61" i="3"/>
  <c r="BB55" i="3"/>
  <c r="BB46" i="3"/>
  <c r="BB64" i="3"/>
  <c r="BB58" i="3"/>
  <c r="BB52" i="3"/>
  <c r="BB38" i="3"/>
  <c r="BB20" i="3"/>
  <c r="BB44" i="3"/>
  <c r="BB43" i="3"/>
  <c r="BB37" i="3"/>
  <c r="AI31" i="3"/>
  <c r="AP22" i="3"/>
  <c r="BA14" i="3"/>
  <c r="BA9" i="3"/>
  <c r="CQ8" i="3"/>
  <c r="BT36" i="3"/>
  <c r="BT34" i="3"/>
  <c r="BT33" i="3"/>
  <c r="BT31" i="3"/>
  <c r="V7" i="2"/>
  <c r="BB16" i="3"/>
  <c r="V10" i="3"/>
  <c r="CJ6" i="3"/>
  <c r="BI8" i="3"/>
  <c r="BY8" i="3" s="1"/>
  <c r="BI11" i="3"/>
  <c r="CI6" i="3"/>
  <c r="AW8" i="3"/>
  <c r="AS12" i="3"/>
  <c r="O92" i="9"/>
  <c r="L11" i="10" s="1"/>
  <c r="O90" i="9"/>
  <c r="O91" i="9"/>
  <c r="L9" i="10" s="1"/>
  <c r="T91" i="9"/>
  <c r="Q9" i="10" s="1"/>
  <c r="T92" i="9"/>
  <c r="Q11" i="10" s="1"/>
  <c r="T90" i="9"/>
  <c r="F64" i="9"/>
  <c r="F94" i="9" s="1"/>
  <c r="F95" i="9" s="1"/>
  <c r="F63" i="9"/>
  <c r="F88" i="9" s="1"/>
  <c r="F89" i="9" s="1"/>
  <c r="BY62" i="3"/>
  <c r="BY56" i="3"/>
  <c r="BY54" i="3"/>
  <c r="BZ54" i="3" s="1"/>
  <c r="CA54" i="3" s="1"/>
  <c r="BY50" i="3"/>
  <c r="AJ64" i="3"/>
  <c r="AJ36" i="3"/>
  <c r="AJ35" i="3"/>
  <c r="AJ34" i="3"/>
  <c r="AJ32" i="3"/>
  <c r="AJ31" i="3"/>
  <c r="BA46" i="3"/>
  <c r="AJ44" i="3"/>
  <c r="BV36" i="3"/>
  <c r="BV35" i="3"/>
  <c r="BY35" i="3" s="1"/>
  <c r="BV34" i="3"/>
  <c r="BV32" i="3"/>
  <c r="BV31" i="3"/>
  <c r="AH66" i="3"/>
  <c r="AH36" i="3"/>
  <c r="AH34" i="3"/>
  <c r="AH33" i="3"/>
  <c r="AH31" i="3"/>
  <c r="AE66" i="3"/>
  <c r="AE63" i="3"/>
  <c r="AE48" i="3"/>
  <c r="AE45" i="3"/>
  <c r="AE65" i="3"/>
  <c r="AE62" i="3"/>
  <c r="AE59" i="3"/>
  <c r="AE56" i="3"/>
  <c r="AE53" i="3"/>
  <c r="AE50" i="3"/>
  <c r="AE49" i="3"/>
  <c r="AE44" i="3"/>
  <c r="AE38" i="3"/>
  <c r="AE30" i="3"/>
  <c r="AE27" i="3"/>
  <c r="AE24" i="3"/>
  <c r="AE42" i="3"/>
  <c r="AE36" i="3"/>
  <c r="AE41" i="3"/>
  <c r="AE28" i="3"/>
  <c r="AE25" i="3"/>
  <c r="AE29" i="3"/>
  <c r="AE26" i="3"/>
  <c r="AE23" i="3"/>
  <c r="AE11" i="3"/>
  <c r="AE8" i="3"/>
  <c r="AE21" i="3"/>
  <c r="AE15" i="3"/>
  <c r="AE12" i="3"/>
  <c r="AE47" i="3"/>
  <c r="AE20" i="3"/>
  <c r="AE14" i="3"/>
  <c r="AE39" i="3"/>
  <c r="AE17" i="3"/>
  <c r="AE13" i="3"/>
  <c r="AE10" i="3"/>
  <c r="AE18" i="3"/>
  <c r="AJ23" i="3"/>
  <c r="X23" i="3"/>
  <c r="BY21" i="3"/>
  <c r="AI9" i="3"/>
  <c r="AC6" i="3"/>
  <c r="BU65" i="3"/>
  <c r="BU47" i="3"/>
  <c r="BU64" i="3"/>
  <c r="BU61" i="3"/>
  <c r="BU58" i="3"/>
  <c r="BU55" i="3"/>
  <c r="BU52" i="3"/>
  <c r="BU36" i="3"/>
  <c r="BU49" i="3"/>
  <c r="BU29" i="3"/>
  <c r="BU26" i="3"/>
  <c r="BU23" i="3"/>
  <c r="BU41" i="3"/>
  <c r="BU40" i="3"/>
  <c r="BU46" i="3"/>
  <c r="BU38" i="3"/>
  <c r="BU43" i="3"/>
  <c r="BU20" i="3"/>
  <c r="BU19" i="3"/>
  <c r="BU14" i="3"/>
  <c r="BU7" i="3"/>
  <c r="BU13" i="3"/>
  <c r="BU10" i="3"/>
  <c r="BU37" i="3"/>
  <c r="BU44" i="3"/>
  <c r="BU17" i="3"/>
  <c r="BU16" i="3"/>
  <c r="BU28" i="3"/>
  <c r="BU25" i="3"/>
  <c r="BU22" i="3"/>
  <c r="X38" i="3"/>
  <c r="W31" i="3"/>
  <c r="BV19" i="3"/>
  <c r="AH12" i="3"/>
  <c r="X10" i="3"/>
  <c r="CK8" i="3"/>
  <c r="AS8" i="3"/>
  <c r="BV7" i="3"/>
  <c r="AJ7" i="3"/>
  <c r="V6" i="3"/>
  <c r="BN36" i="3"/>
  <c r="BN31" i="3"/>
  <c r="BY31" i="3" s="1"/>
  <c r="BZ31" i="3" s="1"/>
  <c r="CA31" i="3" s="1"/>
  <c r="BN34" i="3"/>
  <c r="BY34" i="3" s="1"/>
  <c r="BZ34" i="3" s="1"/>
  <c r="CA34" i="3" s="1"/>
  <c r="BN33" i="3"/>
  <c r="BY33" i="3" s="1"/>
  <c r="BZ33" i="3" s="1"/>
  <c r="CA33" i="3" s="1"/>
  <c r="V28" i="3"/>
  <c r="AV36" i="3"/>
  <c r="AV43" i="3"/>
  <c r="AV37" i="3"/>
  <c r="AP16" i="3"/>
  <c r="BC11" i="3"/>
  <c r="AS6" i="3"/>
  <c r="X13" i="3"/>
  <c r="BA10" i="3"/>
  <c r="CD6" i="3"/>
  <c r="X8" i="3"/>
  <c r="BI6" i="3"/>
  <c r="BY6" i="3" s="1"/>
  <c r="BZ6" i="3" s="1"/>
  <c r="CJ10" i="3"/>
  <c r="BA7" i="3"/>
  <c r="F91" i="9" l="1"/>
  <c r="F90" i="9"/>
  <c r="F92" i="9"/>
  <c r="C11" i="10" s="1"/>
  <c r="E98" i="9"/>
  <c r="E96" i="9"/>
  <c r="E97" i="9"/>
  <c r="F97" i="9"/>
  <c r="F98" i="9"/>
  <c r="F96" i="9"/>
  <c r="E92" i="9"/>
  <c r="B11" i="10" s="1"/>
  <c r="E90" i="9"/>
  <c r="E91" i="9"/>
  <c r="B9" i="10" s="1"/>
  <c r="AT56" i="11"/>
  <c r="AT36" i="11"/>
  <c r="AT44" i="11"/>
  <c r="AT30" i="11"/>
  <c r="AT27" i="11"/>
  <c r="AT7" i="11"/>
  <c r="AT34" i="11"/>
  <c r="AT17" i="11"/>
  <c r="AT19" i="11"/>
  <c r="AT52" i="11"/>
  <c r="AT39" i="11"/>
  <c r="AT48" i="11"/>
  <c r="AT12" i="11"/>
  <c r="AT21" i="11"/>
  <c r="AT35" i="11"/>
  <c r="AT16" i="11"/>
  <c r="AT25" i="11"/>
  <c r="AT28" i="11"/>
  <c r="AT50" i="11"/>
  <c r="AT51" i="11"/>
  <c r="AT58" i="11"/>
  <c r="AT40" i="11"/>
  <c r="AT13" i="11"/>
  <c r="AT46" i="11"/>
  <c r="AT29" i="11"/>
  <c r="AT37" i="11"/>
  <c r="AT45" i="11"/>
  <c r="AT8" i="11"/>
  <c r="AT15" i="11"/>
  <c r="AT47" i="11"/>
  <c r="AT26" i="11"/>
  <c r="AT41" i="11"/>
  <c r="AT33" i="11"/>
  <c r="AT14" i="11"/>
  <c r="AT6" i="11"/>
  <c r="AT24" i="11"/>
  <c r="AT10" i="11"/>
  <c r="AT38" i="11"/>
  <c r="AT23" i="11"/>
  <c r="AT32" i="11"/>
  <c r="AT31" i="11"/>
  <c r="AT43" i="11"/>
  <c r="AT53" i="11"/>
  <c r="AT59" i="11"/>
  <c r="AT65" i="11"/>
  <c r="AT61" i="11"/>
  <c r="AT11" i="11"/>
  <c r="AT18" i="11"/>
  <c r="AT49" i="11"/>
  <c r="AT20" i="11"/>
  <c r="AT22" i="11"/>
  <c r="AT62" i="11"/>
  <c r="AT64" i="11"/>
  <c r="AT9" i="11"/>
  <c r="AT55" i="11"/>
  <c r="AT66" i="11"/>
  <c r="AT57" i="11"/>
  <c r="AT63" i="11"/>
  <c r="AT60" i="11"/>
  <c r="AT42" i="11"/>
  <c r="AT54" i="11"/>
  <c r="BZ35" i="3"/>
  <c r="CA35" i="3" s="1"/>
  <c r="BU56" i="11"/>
  <c r="BU54" i="11"/>
  <c r="BU57" i="11"/>
  <c r="BU53" i="11"/>
  <c r="BU44" i="11"/>
  <c r="BU36" i="11"/>
  <c r="BU39" i="11"/>
  <c r="BU38" i="11"/>
  <c r="BU31" i="11"/>
  <c r="BU28" i="11"/>
  <c r="BU25" i="11"/>
  <c r="BU22" i="11"/>
  <c r="BU19" i="11"/>
  <c r="BU16" i="11"/>
  <c r="BU42" i="11"/>
  <c r="BU41" i="11"/>
  <c r="BU14" i="11"/>
  <c r="BU10" i="11"/>
  <c r="BU6" i="11"/>
  <c r="BU35" i="11"/>
  <c r="BU17" i="11"/>
  <c r="BU26" i="11"/>
  <c r="BU60" i="11"/>
  <c r="BU37" i="11"/>
  <c r="BU15" i="11"/>
  <c r="BU52" i="11"/>
  <c r="BU9" i="11"/>
  <c r="BU30" i="11"/>
  <c r="BU50" i="11"/>
  <c r="BU47" i="11"/>
  <c r="BU65" i="11"/>
  <c r="BU34" i="11"/>
  <c r="BU12" i="11"/>
  <c r="BU46" i="11"/>
  <c r="BU27" i="11"/>
  <c r="BU33" i="11"/>
  <c r="BU45" i="11"/>
  <c r="BU8" i="11"/>
  <c r="BU7" i="11"/>
  <c r="BU13" i="11"/>
  <c r="BU24" i="11"/>
  <c r="BU32" i="11"/>
  <c r="BU29" i="11"/>
  <c r="BU11" i="11"/>
  <c r="BU21" i="11"/>
  <c r="BU23" i="11"/>
  <c r="BU43" i="11"/>
  <c r="BU18" i="11"/>
  <c r="BU20" i="11"/>
  <c r="BU51" i="11"/>
  <c r="BU55" i="11"/>
  <c r="BU62" i="11"/>
  <c r="BU64" i="11"/>
  <c r="BU59" i="11"/>
  <c r="BU40" i="11"/>
  <c r="BU63" i="11"/>
  <c r="BU61" i="11"/>
  <c r="BU49" i="11"/>
  <c r="BU66" i="11"/>
  <c r="BU58" i="11"/>
  <c r="BU48" i="11"/>
  <c r="BV64" i="11"/>
  <c r="BV52" i="11"/>
  <c r="BV49" i="11"/>
  <c r="BV60" i="11"/>
  <c r="BV56" i="11"/>
  <c r="BV51" i="11"/>
  <c r="BV61" i="11"/>
  <c r="BV36" i="11"/>
  <c r="BV33" i="11"/>
  <c r="BV48" i="11"/>
  <c r="BV13" i="11"/>
  <c r="BV10" i="11"/>
  <c r="BV7" i="11"/>
  <c r="BV6" i="11"/>
  <c r="BV9" i="11"/>
  <c r="BV12" i="11"/>
  <c r="BV39" i="11"/>
  <c r="BV16" i="11"/>
  <c r="BV22" i="11"/>
  <c r="BV28" i="11"/>
  <c r="BV32" i="11"/>
  <c r="BV45" i="11"/>
  <c r="BV35" i="11"/>
  <c r="BV38" i="11"/>
  <c r="BV40" i="11"/>
  <c r="BV11" i="11"/>
  <c r="BV14" i="11"/>
  <c r="BV44" i="11"/>
  <c r="BV23" i="11"/>
  <c r="BV8" i="11"/>
  <c r="BV18" i="11"/>
  <c r="BV21" i="11"/>
  <c r="BV24" i="11"/>
  <c r="BV27" i="11"/>
  <c r="BV30" i="11"/>
  <c r="BV41" i="11"/>
  <c r="BV43" i="11"/>
  <c r="BV53" i="11"/>
  <c r="BV19" i="11"/>
  <c r="BV25" i="11"/>
  <c r="BV31" i="11"/>
  <c r="BV50" i="11"/>
  <c r="BV47" i="11"/>
  <c r="BV17" i="11"/>
  <c r="BV26" i="11"/>
  <c r="BV34" i="11"/>
  <c r="BV42" i="11"/>
  <c r="BV37" i="11"/>
  <c r="BV46" i="11"/>
  <c r="BV15" i="11"/>
  <c r="BV54" i="11"/>
  <c r="BV58" i="11"/>
  <c r="BV29" i="11"/>
  <c r="BV57" i="11"/>
  <c r="BV20" i="11"/>
  <c r="BV66" i="11"/>
  <c r="BV63" i="11"/>
  <c r="BV55" i="11"/>
  <c r="BV59" i="11"/>
  <c r="BV62" i="11"/>
  <c r="BV65" i="11"/>
  <c r="AY36" i="3"/>
  <c r="AY33" i="3"/>
  <c r="AY32" i="3"/>
  <c r="AY30" i="3"/>
  <c r="AY12" i="3"/>
  <c r="BE12" i="3" s="1"/>
  <c r="AY6" i="3"/>
  <c r="AY18" i="3"/>
  <c r="AY28" i="3"/>
  <c r="AY20" i="3"/>
  <c r="AY46" i="3"/>
  <c r="AY44" i="3"/>
  <c r="AY53" i="3"/>
  <c r="BE53" i="3" s="1"/>
  <c r="AY62" i="3"/>
  <c r="AY8" i="3"/>
  <c r="AY7" i="3"/>
  <c r="AY10" i="3"/>
  <c r="AY22" i="3"/>
  <c r="AY60" i="3"/>
  <c r="AY63" i="3"/>
  <c r="AY21" i="3"/>
  <c r="AY13" i="3"/>
  <c r="AY24" i="3"/>
  <c r="AY19" i="3"/>
  <c r="AY37" i="3"/>
  <c r="AY17" i="3"/>
  <c r="AY29" i="3"/>
  <c r="AY41" i="3"/>
  <c r="AY50" i="3"/>
  <c r="BE50" i="3" s="1"/>
  <c r="BF50" i="3" s="1"/>
  <c r="BG50" i="3" s="1"/>
  <c r="AY59" i="3"/>
  <c r="BE59" i="3" s="1"/>
  <c r="AY61" i="3"/>
  <c r="AY64" i="3"/>
  <c r="AY11" i="3"/>
  <c r="AY16" i="3"/>
  <c r="AY66" i="3"/>
  <c r="AY40" i="3"/>
  <c r="AY51" i="3"/>
  <c r="AY31" i="3"/>
  <c r="AY34" i="3"/>
  <c r="AY9" i="3"/>
  <c r="BE9" i="3" s="1"/>
  <c r="AY43" i="3"/>
  <c r="AY25" i="3"/>
  <c r="AY27" i="3"/>
  <c r="AY14" i="3"/>
  <c r="BE14" i="3" s="1"/>
  <c r="BF14" i="3" s="1"/>
  <c r="BG14" i="3" s="1"/>
  <c r="AY23" i="3"/>
  <c r="AY26" i="3"/>
  <c r="AY45" i="3"/>
  <c r="AY38" i="3"/>
  <c r="BE38" i="3" s="1"/>
  <c r="AY47" i="3"/>
  <c r="AY49" i="3"/>
  <c r="AY56" i="3"/>
  <c r="BE56" i="3" s="1"/>
  <c r="BF56" i="3" s="1"/>
  <c r="BG56" i="3" s="1"/>
  <c r="AY52" i="3"/>
  <c r="AY55" i="3"/>
  <c r="AY58" i="3"/>
  <c r="BE58" i="3" s="1"/>
  <c r="BF58" i="3" s="1"/>
  <c r="BG58" i="3" s="1"/>
  <c r="AY15" i="3"/>
  <c r="AY39" i="3"/>
  <c r="AY57" i="3"/>
  <c r="AY65" i="3"/>
  <c r="AY48" i="3"/>
  <c r="AY35" i="3"/>
  <c r="BE35" i="3" s="1"/>
  <c r="BF35" i="3" s="1"/>
  <c r="BG35" i="3" s="1"/>
  <c r="AY54" i="3"/>
  <c r="AY42" i="3"/>
  <c r="BY7" i="3"/>
  <c r="BZ7" i="3" s="1"/>
  <c r="CA7" i="3" s="1"/>
  <c r="BY28" i="3"/>
  <c r="BZ28" i="3" s="1"/>
  <c r="CA28" i="3" s="1"/>
  <c r="BY26" i="3"/>
  <c r="BY55" i="3"/>
  <c r="BZ55" i="3" s="1"/>
  <c r="CA55" i="3" s="1"/>
  <c r="BY47" i="3"/>
  <c r="BN63" i="11"/>
  <c r="BN66" i="11"/>
  <c r="BN60" i="11"/>
  <c r="BN58" i="11"/>
  <c r="BN51" i="11"/>
  <c r="BN50" i="11"/>
  <c r="BN49" i="11"/>
  <c r="BN36" i="11"/>
  <c r="BN55" i="11"/>
  <c r="BN47" i="11"/>
  <c r="BN35" i="11"/>
  <c r="BN34" i="11"/>
  <c r="BN62" i="11"/>
  <c r="BN12" i="11"/>
  <c r="BN9" i="11"/>
  <c r="BN6" i="11"/>
  <c r="BN8" i="11"/>
  <c r="BN11" i="11"/>
  <c r="BN14" i="11"/>
  <c r="BN18" i="11"/>
  <c r="BN27" i="11"/>
  <c r="BN44" i="11"/>
  <c r="BN56" i="11"/>
  <c r="BN52" i="11"/>
  <c r="BN40" i="11"/>
  <c r="BN7" i="11"/>
  <c r="BN19" i="11"/>
  <c r="BN28" i="11"/>
  <c r="BN32" i="11"/>
  <c r="BN46" i="11"/>
  <c r="BN24" i="11"/>
  <c r="BN41" i="11"/>
  <c r="BN39" i="11"/>
  <c r="BN10" i="11"/>
  <c r="BN13" i="11"/>
  <c r="BN43" i="11"/>
  <c r="BN22" i="11"/>
  <c r="BN31" i="11"/>
  <c r="BN38" i="11"/>
  <c r="BN15" i="11"/>
  <c r="BN21" i="11"/>
  <c r="BN30" i="11"/>
  <c r="BN17" i="11"/>
  <c r="BN20" i="11"/>
  <c r="BN23" i="11"/>
  <c r="BN26" i="11"/>
  <c r="BN29" i="11"/>
  <c r="BN53" i="11"/>
  <c r="BN42" i="11"/>
  <c r="BN37" i="11"/>
  <c r="BN33" i="11"/>
  <c r="BN54" i="11"/>
  <c r="BN61" i="11"/>
  <c r="BN64" i="11"/>
  <c r="BN16" i="11"/>
  <c r="BN57" i="11"/>
  <c r="BN59" i="11"/>
  <c r="BN45" i="11"/>
  <c r="BN48" i="11"/>
  <c r="BN65" i="11"/>
  <c r="BN25" i="11"/>
  <c r="H23" i="6" a="1"/>
  <c r="AA12" i="4"/>
  <c r="AA11" i="4"/>
  <c r="AA8" i="4"/>
  <c r="AA7" i="4"/>
  <c r="K11" i="10"/>
  <c r="I11" i="10"/>
  <c r="BG43" i="18"/>
  <c r="BH43" i="18" s="1"/>
  <c r="H11" i="10"/>
  <c r="BG15" i="18"/>
  <c r="BH15" i="18" s="1"/>
  <c r="BG37" i="18"/>
  <c r="BH37" i="18" s="1"/>
  <c r="BG65" i="18"/>
  <c r="BH65" i="18" s="1"/>
  <c r="BE44" i="3"/>
  <c r="AA6" i="4"/>
  <c r="U7" i="10"/>
  <c r="U13" i="10"/>
  <c r="AL56" i="18"/>
  <c r="AM56" i="18" s="1"/>
  <c r="BG35" i="18"/>
  <c r="BH35" i="18" s="1"/>
  <c r="J7" i="10"/>
  <c r="J13" i="10"/>
  <c r="AL54" i="18"/>
  <c r="AM54" i="18" s="1"/>
  <c r="AL18" i="18"/>
  <c r="AM18" i="18" s="1"/>
  <c r="BG51" i="18"/>
  <c r="BH51" i="18" s="1"/>
  <c r="F11" i="10"/>
  <c r="BP66" i="11"/>
  <c r="BP61" i="11"/>
  <c r="BP64" i="11"/>
  <c r="BP63" i="11"/>
  <c r="BP52" i="11"/>
  <c r="BP49" i="11"/>
  <c r="BP48" i="11"/>
  <c r="BP53" i="11"/>
  <c r="BP51" i="11"/>
  <c r="BP36" i="11"/>
  <c r="BP33" i="11"/>
  <c r="BP39" i="11"/>
  <c r="BP15" i="11"/>
  <c r="BP13" i="11"/>
  <c r="BP10" i="11"/>
  <c r="BP7" i="11"/>
  <c r="BP6" i="11"/>
  <c r="BP9" i="11"/>
  <c r="BP12" i="11"/>
  <c r="BP11" i="11"/>
  <c r="BP14" i="11"/>
  <c r="BP35" i="11"/>
  <c r="BP19" i="11"/>
  <c r="BP25" i="11"/>
  <c r="BP31" i="11"/>
  <c r="BP32" i="11"/>
  <c r="BP50" i="11"/>
  <c r="BP23" i="11"/>
  <c r="BP8" i="11"/>
  <c r="BP45" i="11"/>
  <c r="BP47" i="11"/>
  <c r="BP18" i="11"/>
  <c r="BP21" i="11"/>
  <c r="BP24" i="11"/>
  <c r="BP27" i="11"/>
  <c r="BP30" i="11"/>
  <c r="BP42" i="11"/>
  <c r="BP43" i="11"/>
  <c r="BP17" i="11"/>
  <c r="BP26" i="11"/>
  <c r="BP34" i="11"/>
  <c r="BP57" i="11"/>
  <c r="BP44" i="11"/>
  <c r="BP16" i="11"/>
  <c r="BP22" i="11"/>
  <c r="BP28" i="11"/>
  <c r="BP37" i="11"/>
  <c r="BP46" i="11"/>
  <c r="BP38" i="11"/>
  <c r="BP20" i="11"/>
  <c r="BP29" i="11"/>
  <c r="BP60" i="11"/>
  <c r="BP40" i="11"/>
  <c r="BP58" i="11"/>
  <c r="BP54" i="11"/>
  <c r="BP55" i="11"/>
  <c r="BP62" i="11"/>
  <c r="BP65" i="11"/>
  <c r="BP41" i="11"/>
  <c r="BP59" i="11"/>
  <c r="BP56" i="11"/>
  <c r="BZ21" i="3"/>
  <c r="CA21" i="3" s="1"/>
  <c r="BA63" i="11"/>
  <c r="BA66" i="11"/>
  <c r="BA59" i="11"/>
  <c r="BA58" i="11"/>
  <c r="BA62" i="11"/>
  <c r="BA50" i="11"/>
  <c r="BA49" i="11"/>
  <c r="BA55" i="11"/>
  <c r="BA36" i="11"/>
  <c r="BA8" i="11"/>
  <c r="BA11" i="11"/>
  <c r="BA7" i="11"/>
  <c r="BA42" i="11"/>
  <c r="BA32" i="11"/>
  <c r="BA6" i="11"/>
  <c r="BA16" i="11"/>
  <c r="BA22" i="11"/>
  <c r="BA28" i="11"/>
  <c r="BA18" i="11"/>
  <c r="BA27" i="11"/>
  <c r="BA35" i="11"/>
  <c r="BA38" i="11"/>
  <c r="BA44" i="11"/>
  <c r="BA40" i="11"/>
  <c r="BA51" i="11"/>
  <c r="BA10" i="11"/>
  <c r="BA13" i="11"/>
  <c r="BA39" i="11"/>
  <c r="BA14" i="11"/>
  <c r="BA9" i="11"/>
  <c r="BA52" i="11"/>
  <c r="BA24" i="11"/>
  <c r="BA17" i="11"/>
  <c r="BA20" i="11"/>
  <c r="BA23" i="11"/>
  <c r="BA26" i="11"/>
  <c r="BA29" i="11"/>
  <c r="BA37" i="11"/>
  <c r="BA47" i="11"/>
  <c r="BA53" i="11"/>
  <c r="BA65" i="11"/>
  <c r="BA34" i="11"/>
  <c r="BA15" i="11"/>
  <c r="BA19" i="11"/>
  <c r="BA25" i="11"/>
  <c r="BA31" i="11"/>
  <c r="BA46" i="11"/>
  <c r="BA33" i="11"/>
  <c r="BA45" i="11"/>
  <c r="BA57" i="11"/>
  <c r="BA12" i="11"/>
  <c r="BA54" i="11"/>
  <c r="BA56" i="11"/>
  <c r="BA30" i="11"/>
  <c r="BA21" i="11"/>
  <c r="BA48" i="11"/>
  <c r="BA43" i="11"/>
  <c r="BA61" i="11"/>
  <c r="BA60" i="11"/>
  <c r="BA41" i="11"/>
  <c r="BA64" i="11"/>
  <c r="BZ32" i="3"/>
  <c r="CA32" i="3" s="1"/>
  <c r="CE36" i="3"/>
  <c r="CE33" i="3"/>
  <c r="CE32" i="3"/>
  <c r="CE35" i="3"/>
  <c r="CE26" i="3"/>
  <c r="CE28" i="3"/>
  <c r="CE45" i="3"/>
  <c r="CS45" i="3" s="1"/>
  <c r="CT45" i="3" s="1"/>
  <c r="CE30" i="3"/>
  <c r="CE37" i="3"/>
  <c r="CE51" i="3"/>
  <c r="CE54" i="3"/>
  <c r="CE57" i="3"/>
  <c r="CE60" i="3"/>
  <c r="CE63" i="3"/>
  <c r="CE66" i="3"/>
  <c r="CE10" i="3"/>
  <c r="CS10" i="3" s="1"/>
  <c r="CT10" i="3" s="1"/>
  <c r="CE12" i="3"/>
  <c r="CS12" i="3" s="1"/>
  <c r="CT12" i="3" s="1"/>
  <c r="CE11" i="3"/>
  <c r="CS11" i="3" s="1"/>
  <c r="CT11" i="3" s="1"/>
  <c r="CU11" i="3" s="1"/>
  <c r="CV11" i="3" s="1"/>
  <c r="CE38" i="3"/>
  <c r="CS38" i="3" s="1"/>
  <c r="CT38" i="3" s="1"/>
  <c r="CE18" i="3"/>
  <c r="CE23" i="3"/>
  <c r="CS23" i="3" s="1"/>
  <c r="CT23" i="3" s="1"/>
  <c r="CU23" i="3" s="1"/>
  <c r="CV23" i="3" s="1"/>
  <c r="CE25" i="3"/>
  <c r="CE15" i="3"/>
  <c r="CE40" i="3"/>
  <c r="CE43" i="3"/>
  <c r="CE6" i="3"/>
  <c r="CE16" i="3"/>
  <c r="CS16" i="3" s="1"/>
  <c r="CT16" i="3" s="1"/>
  <c r="CE19" i="3"/>
  <c r="CE47" i="3"/>
  <c r="CS47" i="3" s="1"/>
  <c r="CT47" i="3" s="1"/>
  <c r="CE9" i="3"/>
  <c r="CE7" i="3"/>
  <c r="CE13" i="3"/>
  <c r="CE22" i="3"/>
  <c r="CS22" i="3" s="1"/>
  <c r="CT22" i="3" s="1"/>
  <c r="CE27" i="3"/>
  <c r="CE21" i="3"/>
  <c r="CE46" i="3"/>
  <c r="CE50" i="3"/>
  <c r="CE53" i="3"/>
  <c r="CE56" i="3"/>
  <c r="CS56" i="3" s="1"/>
  <c r="CT56" i="3" s="1"/>
  <c r="CE59" i="3"/>
  <c r="CS59" i="3" s="1"/>
  <c r="CT59" i="3" s="1"/>
  <c r="CE62" i="3"/>
  <c r="CS62" i="3" s="1"/>
  <c r="CT62" i="3" s="1"/>
  <c r="CE65" i="3"/>
  <c r="CE24" i="3"/>
  <c r="CE29" i="3"/>
  <c r="CE31" i="3"/>
  <c r="CE52" i="3"/>
  <c r="CE55" i="3"/>
  <c r="CE58" i="3"/>
  <c r="CE61" i="3"/>
  <c r="CE64" i="3"/>
  <c r="CE34" i="3"/>
  <c r="CS34" i="3" s="1"/>
  <c r="CT34" i="3" s="1"/>
  <c r="CE39" i="3"/>
  <c r="CE42" i="3"/>
  <c r="CE44" i="3"/>
  <c r="CS44" i="3" s="1"/>
  <c r="CT44" i="3" s="1"/>
  <c r="CE8" i="3"/>
  <c r="CS8" i="3" s="1"/>
  <c r="CT8" i="3" s="1"/>
  <c r="CE17" i="3"/>
  <c r="CE20" i="3"/>
  <c r="CS20" i="3" s="1"/>
  <c r="CT20" i="3" s="1"/>
  <c r="CE41" i="3"/>
  <c r="CS41" i="3" s="1"/>
  <c r="CT41" i="3" s="1"/>
  <c r="CE48" i="3"/>
  <c r="CS48" i="3" s="1"/>
  <c r="CT48" i="3" s="1"/>
  <c r="CU48" i="3" s="1"/>
  <c r="CV48" i="3" s="1"/>
  <c r="CE14" i="3"/>
  <c r="CE49" i="3"/>
  <c r="AA64" i="3"/>
  <c r="AA50" i="3"/>
  <c r="AA49" i="3"/>
  <c r="AA46" i="3"/>
  <c r="AA66" i="3"/>
  <c r="AA63" i="3"/>
  <c r="AA60" i="3"/>
  <c r="AA57" i="3"/>
  <c r="AA54" i="3"/>
  <c r="AA51" i="3"/>
  <c r="AA47" i="3"/>
  <c r="AA39" i="3"/>
  <c r="AA28" i="3"/>
  <c r="AA25" i="3"/>
  <c r="AA22" i="3"/>
  <c r="AA43" i="3"/>
  <c r="AA37" i="3"/>
  <c r="AA42" i="3"/>
  <c r="AA36" i="3"/>
  <c r="AA29" i="3"/>
  <c r="AA26" i="3"/>
  <c r="AA30" i="3"/>
  <c r="AA27" i="3"/>
  <c r="AA24" i="3"/>
  <c r="AA48" i="3"/>
  <c r="AA16" i="3"/>
  <c r="AA13" i="3"/>
  <c r="AA9" i="3"/>
  <c r="AA6" i="3"/>
  <c r="AA40" i="3"/>
  <c r="AA21" i="3"/>
  <c r="AA15" i="3"/>
  <c r="AA11" i="3"/>
  <c r="AA45" i="3"/>
  <c r="AA19" i="3"/>
  <c r="AA18" i="3"/>
  <c r="AA12" i="3"/>
  <c r="AA20" i="3"/>
  <c r="AA33" i="3"/>
  <c r="AA38" i="3"/>
  <c r="AA53" i="3"/>
  <c r="AA55" i="3"/>
  <c r="AA17" i="3"/>
  <c r="AA52" i="3"/>
  <c r="AA14" i="3"/>
  <c r="AA65" i="3"/>
  <c r="AA35" i="3"/>
  <c r="AA62" i="3"/>
  <c r="AA8" i="3"/>
  <c r="AA10" i="3"/>
  <c r="AA34" i="3"/>
  <c r="AA44" i="3"/>
  <c r="AA59" i="3"/>
  <c r="AA61" i="3"/>
  <c r="AA7" i="3"/>
  <c r="AA32" i="3"/>
  <c r="AA56" i="3"/>
  <c r="AA31" i="3"/>
  <c r="AA23" i="3"/>
  <c r="AA41" i="3"/>
  <c r="AA58" i="3"/>
  <c r="BY20" i="3"/>
  <c r="BY37" i="3"/>
  <c r="BY29" i="3"/>
  <c r="BZ29" i="3" s="1"/>
  <c r="CA29" i="3" s="1"/>
  <c r="BY58" i="3"/>
  <c r="BZ58" i="3" s="1"/>
  <c r="CA58" i="3" s="1"/>
  <c r="K9" i="10"/>
  <c r="I9" i="10"/>
  <c r="S9" i="10"/>
  <c r="BG32" i="18"/>
  <c r="BH32" i="18" s="1"/>
  <c r="AL39" i="18"/>
  <c r="AM39" i="18" s="1"/>
  <c r="G9" i="10"/>
  <c r="AL31" i="18"/>
  <c r="AM31" i="18" s="1"/>
  <c r="BE17" i="3"/>
  <c r="AA9" i="4"/>
  <c r="U11" i="10"/>
  <c r="BG34" i="18"/>
  <c r="BH34" i="18" s="1"/>
  <c r="AL24" i="18"/>
  <c r="AM24" i="18" s="1"/>
  <c r="BG60" i="18"/>
  <c r="BH60" i="18" s="1"/>
  <c r="AZ48" i="3"/>
  <c r="AZ45" i="3"/>
  <c r="AZ36" i="3"/>
  <c r="AZ66" i="3"/>
  <c r="AZ60" i="3"/>
  <c r="AZ54" i="3"/>
  <c r="BE54" i="3" s="1"/>
  <c r="BF54" i="3" s="1"/>
  <c r="BG54" i="3" s="1"/>
  <c r="AZ39" i="3"/>
  <c r="BE39" i="3" s="1"/>
  <c r="BF39" i="3" s="1"/>
  <c r="BG39" i="3" s="1"/>
  <c r="AZ51" i="3"/>
  <c r="AZ63" i="3"/>
  <c r="BE63" i="3" s="1"/>
  <c r="BF63" i="3" s="1"/>
  <c r="BG63" i="3" s="1"/>
  <c r="AZ57" i="3"/>
  <c r="AZ16" i="3"/>
  <c r="AZ18" i="3"/>
  <c r="AZ27" i="3"/>
  <c r="AZ12" i="3"/>
  <c r="AZ21" i="3"/>
  <c r="BE21" i="3" s="1"/>
  <c r="AZ22" i="3"/>
  <c r="AZ33" i="3"/>
  <c r="BE33" i="3" s="1"/>
  <c r="BF33" i="3" s="1"/>
  <c r="BG33" i="3" s="1"/>
  <c r="AZ35" i="3"/>
  <c r="AZ62" i="3"/>
  <c r="AZ8" i="3"/>
  <c r="BE8" i="3" s="1"/>
  <c r="AZ11" i="3"/>
  <c r="BE11" i="3" s="1"/>
  <c r="BF11" i="3" s="1"/>
  <c r="BG11" i="3" s="1"/>
  <c r="AZ10" i="3"/>
  <c r="BE10" i="3" s="1"/>
  <c r="BF10" i="3" s="1"/>
  <c r="BG10" i="3" s="1"/>
  <c r="AZ42" i="3"/>
  <c r="AZ44" i="3"/>
  <c r="AZ50" i="3"/>
  <c r="AZ59" i="3"/>
  <c r="AZ61" i="3"/>
  <c r="AZ24" i="3"/>
  <c r="AZ19" i="3"/>
  <c r="AZ7" i="3"/>
  <c r="BE7" i="3" s="1"/>
  <c r="BF7" i="3" s="1"/>
  <c r="BG7" i="3" s="1"/>
  <c r="AZ13" i="3"/>
  <c r="AZ30" i="3"/>
  <c r="BE30" i="3" s="1"/>
  <c r="BF30" i="3" s="1"/>
  <c r="BG30" i="3" s="1"/>
  <c r="AZ23" i="3"/>
  <c r="AZ26" i="3"/>
  <c r="AZ31" i="3"/>
  <c r="AZ25" i="3"/>
  <c r="AZ34" i="3"/>
  <c r="AZ32" i="3"/>
  <c r="AZ41" i="3"/>
  <c r="BE41" i="3" s="1"/>
  <c r="BF41" i="3" s="1"/>
  <c r="BG41" i="3" s="1"/>
  <c r="AZ56" i="3"/>
  <c r="AZ58" i="3"/>
  <c r="AZ40" i="3"/>
  <c r="AZ20" i="3"/>
  <c r="BE20" i="3" s="1"/>
  <c r="BF20" i="3" s="1"/>
  <c r="BG20" i="3" s="1"/>
  <c r="AZ37" i="3"/>
  <c r="BE37" i="3" s="1"/>
  <c r="BF37" i="3" s="1"/>
  <c r="BG37" i="3" s="1"/>
  <c r="AZ38" i="3"/>
  <c r="AZ47" i="3"/>
  <c r="AZ53" i="3"/>
  <c r="AZ55" i="3"/>
  <c r="AZ6" i="3"/>
  <c r="AZ15" i="3"/>
  <c r="BE15" i="3" s="1"/>
  <c r="AZ17" i="3"/>
  <c r="AZ28" i="3"/>
  <c r="AZ43" i="3"/>
  <c r="BE43" i="3" s="1"/>
  <c r="BF43" i="3" s="1"/>
  <c r="BG43" i="3" s="1"/>
  <c r="AZ52" i="3"/>
  <c r="BE52" i="3" s="1"/>
  <c r="BF52" i="3" s="1"/>
  <c r="BG52" i="3" s="1"/>
  <c r="AZ64" i="3"/>
  <c r="AZ14" i="3"/>
  <c r="AZ29" i="3"/>
  <c r="AZ9" i="3"/>
  <c r="AZ46" i="3"/>
  <c r="AZ65" i="3"/>
  <c r="AZ49" i="3"/>
  <c r="BG58" i="18"/>
  <c r="BH58" i="18" s="1"/>
  <c r="AV63" i="11"/>
  <c r="AV66" i="11"/>
  <c r="AV53" i="11"/>
  <c r="AV57" i="11"/>
  <c r="AV36" i="11"/>
  <c r="AV39" i="11"/>
  <c r="AV31" i="11"/>
  <c r="AV28" i="11"/>
  <c r="AV25" i="11"/>
  <c r="AV22" i="11"/>
  <c r="AV19" i="11"/>
  <c r="AV16" i="11"/>
  <c r="AV8" i="11"/>
  <c r="AV24" i="11"/>
  <c r="AV47" i="11"/>
  <c r="AV29" i="11"/>
  <c r="AV42" i="11"/>
  <c r="AV60" i="11"/>
  <c r="AV54" i="11"/>
  <c r="AV49" i="11"/>
  <c r="AV9" i="11"/>
  <c r="AV33" i="11"/>
  <c r="AV15" i="11"/>
  <c r="AV45" i="11"/>
  <c r="AV21" i="11"/>
  <c r="AV38" i="11"/>
  <c r="AV32" i="11"/>
  <c r="AV23" i="11"/>
  <c r="AV43" i="11"/>
  <c r="AV12" i="11"/>
  <c r="AV6" i="11"/>
  <c r="AV14" i="11"/>
  <c r="AV18" i="11"/>
  <c r="AV20" i="11"/>
  <c r="AV41" i="11"/>
  <c r="AV40" i="11"/>
  <c r="AV46" i="11"/>
  <c r="AV52" i="11"/>
  <c r="AV17" i="11"/>
  <c r="AV26" i="11"/>
  <c r="AV34" i="11"/>
  <c r="AV37" i="11"/>
  <c r="AV64" i="11"/>
  <c r="AV10" i="11"/>
  <c r="AV11" i="11"/>
  <c r="AV44" i="11"/>
  <c r="AV35" i="11"/>
  <c r="AV30" i="11"/>
  <c r="AV56" i="11"/>
  <c r="AV13" i="11"/>
  <c r="AV58" i="11"/>
  <c r="AV61" i="11"/>
  <c r="AV62" i="11"/>
  <c r="AV7" i="11"/>
  <c r="AV50" i="11"/>
  <c r="AV48" i="11"/>
  <c r="AV59" i="11"/>
  <c r="AV65" i="11"/>
  <c r="AV51" i="11"/>
  <c r="AV55" i="11"/>
  <c r="AV27" i="11"/>
  <c r="G91" i="9"/>
  <c r="G92" i="9"/>
  <c r="G90" i="9"/>
  <c r="P7" i="10"/>
  <c r="P13" i="10"/>
  <c r="BY10" i="3"/>
  <c r="BY16" i="3"/>
  <c r="BZ16" i="3" s="1"/>
  <c r="CA16" i="3" s="1"/>
  <c r="BY38" i="3"/>
  <c r="BZ38" i="3" s="1"/>
  <c r="CA38" i="3" s="1"/>
  <c r="BY40" i="3"/>
  <c r="BZ40" i="3" s="1"/>
  <c r="CA40" i="3" s="1"/>
  <c r="BY61" i="3"/>
  <c r="BZ61" i="3" s="1"/>
  <c r="CA61" i="3" s="1"/>
  <c r="E7" i="10"/>
  <c r="E13" i="10"/>
  <c r="M9" i="10"/>
  <c r="AL33" i="18"/>
  <c r="AM33" i="18" s="1"/>
  <c r="BG31" i="18"/>
  <c r="BH31" i="18" s="1"/>
  <c r="S13" i="10"/>
  <c r="S7" i="10"/>
  <c r="O7" i="10"/>
  <c r="O13" i="10"/>
  <c r="AL52" i="18"/>
  <c r="AM52" i="18" s="1"/>
  <c r="G13" i="10"/>
  <c r="G7" i="10"/>
  <c r="AL37" i="18"/>
  <c r="AM37" i="18" s="1"/>
  <c r="BE29" i="3"/>
  <c r="BF29" i="3" s="1"/>
  <c r="BG29" i="3" s="1"/>
  <c r="BE62" i="3"/>
  <c r="BE6" i="3"/>
  <c r="BF6" i="3" s="1"/>
  <c r="BE27" i="3"/>
  <c r="BE31" i="3"/>
  <c r="BE66" i="3"/>
  <c r="BE42" i="3"/>
  <c r="BE34" i="3"/>
  <c r="AA10" i="4"/>
  <c r="U9" i="10"/>
  <c r="AL16" i="18"/>
  <c r="AM16" i="18" s="1"/>
  <c r="AL34" i="18"/>
  <c r="AM34" i="18" s="1"/>
  <c r="AL57" i="18"/>
  <c r="AM57" i="18" s="1"/>
  <c r="BG38" i="18"/>
  <c r="BH38" i="18" s="1"/>
  <c r="BG39" i="18"/>
  <c r="BH39" i="18" s="1"/>
  <c r="T9" i="10"/>
  <c r="BG63" i="18"/>
  <c r="BH63" i="18" s="1"/>
  <c r="AL13" i="18"/>
  <c r="AM13" i="18" s="1"/>
  <c r="BG55" i="18"/>
  <c r="BH55" i="18" s="1"/>
  <c r="AF61" i="3"/>
  <c r="AF65" i="3"/>
  <c r="AF36" i="3"/>
  <c r="AF35" i="3"/>
  <c r="AF33" i="3"/>
  <c r="AF32" i="3"/>
  <c r="AF26" i="3"/>
  <c r="AF17" i="3"/>
  <c r="AF29" i="3"/>
  <c r="AF41" i="3"/>
  <c r="AF54" i="3"/>
  <c r="AF63" i="3"/>
  <c r="AF50" i="3"/>
  <c r="AF59" i="3"/>
  <c r="AF64" i="3"/>
  <c r="AF11" i="3"/>
  <c r="AF21" i="3"/>
  <c r="AF37" i="3"/>
  <c r="AF28" i="3"/>
  <c r="AF40" i="3"/>
  <c r="AF49" i="3"/>
  <c r="AF31" i="3"/>
  <c r="AF34" i="3"/>
  <c r="AF12" i="3"/>
  <c r="AF16" i="3"/>
  <c r="AF14" i="3"/>
  <c r="AF23" i="3"/>
  <c r="AF38" i="3"/>
  <c r="AF47" i="3"/>
  <c r="AF51" i="3"/>
  <c r="AF60" i="3"/>
  <c r="AF56" i="3"/>
  <c r="AF52" i="3"/>
  <c r="AF55" i="3"/>
  <c r="AF58" i="3"/>
  <c r="AF6" i="3"/>
  <c r="AF9" i="3"/>
  <c r="AF27" i="3"/>
  <c r="AF30" i="3"/>
  <c r="AF25" i="3"/>
  <c r="AF48" i="3"/>
  <c r="AF46" i="3"/>
  <c r="AF18" i="3"/>
  <c r="AF42" i="3"/>
  <c r="AF19" i="3"/>
  <c r="AF20" i="3"/>
  <c r="AF44" i="3"/>
  <c r="AF57" i="3"/>
  <c r="AF66" i="3"/>
  <c r="AF53" i="3"/>
  <c r="AF62" i="3"/>
  <c r="AF7" i="3"/>
  <c r="AF39" i="3"/>
  <c r="AF15" i="3"/>
  <c r="AF24" i="3"/>
  <c r="AF45" i="3"/>
  <c r="AF13" i="3"/>
  <c r="AF8" i="3"/>
  <c r="AF10" i="3"/>
  <c r="AF43" i="3"/>
  <c r="AF22" i="3"/>
  <c r="AL46" i="18"/>
  <c r="AM46" i="18" s="1"/>
  <c r="L13" i="10"/>
  <c r="L7" i="10"/>
  <c r="BY11" i="3"/>
  <c r="BZ11" i="3" s="1"/>
  <c r="CA11" i="3" s="1"/>
  <c r="G97" i="9"/>
  <c r="G98" i="9"/>
  <c r="G96" i="9"/>
  <c r="V7" i="10"/>
  <c r="V13" i="10"/>
  <c r="BT60" i="11"/>
  <c r="BT63" i="11"/>
  <c r="BT58" i="11"/>
  <c r="BT51" i="11"/>
  <c r="BT66" i="11"/>
  <c r="BT65" i="11"/>
  <c r="BT36" i="11"/>
  <c r="BT50" i="11"/>
  <c r="BT49" i="11"/>
  <c r="BT52" i="11"/>
  <c r="BT47" i="11"/>
  <c r="BT46" i="11"/>
  <c r="BT32" i="11"/>
  <c r="BT35" i="11"/>
  <c r="BT34" i="11"/>
  <c r="BT12" i="11"/>
  <c r="BT9" i="11"/>
  <c r="BT6" i="11"/>
  <c r="BT8" i="11"/>
  <c r="BT11" i="11"/>
  <c r="BT14" i="11"/>
  <c r="BT15" i="11"/>
  <c r="BT43" i="11"/>
  <c r="BT16" i="11"/>
  <c r="BT25" i="11"/>
  <c r="BT33" i="11"/>
  <c r="BT45" i="11"/>
  <c r="BT21" i="11"/>
  <c r="BT30" i="11"/>
  <c r="BT37" i="11"/>
  <c r="BT53" i="11"/>
  <c r="BT48" i="11"/>
  <c r="BT7" i="11"/>
  <c r="BT19" i="11"/>
  <c r="BT28" i="11"/>
  <c r="BT38" i="11"/>
  <c r="BT18" i="11"/>
  <c r="BT27" i="11"/>
  <c r="BT44" i="11"/>
  <c r="BT56" i="11"/>
  <c r="BT39" i="11"/>
  <c r="BT10" i="11"/>
  <c r="BT13" i="11"/>
  <c r="BT22" i="11"/>
  <c r="BT31" i="11"/>
  <c r="BT24" i="11"/>
  <c r="BT41" i="11"/>
  <c r="BT17" i="11"/>
  <c r="BT26" i="11"/>
  <c r="BT54" i="11"/>
  <c r="BT61" i="11"/>
  <c r="BT64" i="11"/>
  <c r="BT42" i="11"/>
  <c r="BT55" i="11"/>
  <c r="BT62" i="11"/>
  <c r="BT20" i="11"/>
  <c r="BT29" i="11"/>
  <c r="BT23" i="11"/>
  <c r="BT57" i="11"/>
  <c r="BT59" i="11"/>
  <c r="BT40" i="11"/>
  <c r="CL46" i="3"/>
  <c r="CL43" i="3"/>
  <c r="CL37" i="3"/>
  <c r="CL66" i="3"/>
  <c r="CL60" i="3"/>
  <c r="CL54" i="3"/>
  <c r="CL48" i="3"/>
  <c r="CL45" i="3"/>
  <c r="CL42" i="3"/>
  <c r="CL36" i="3"/>
  <c r="CL28" i="3"/>
  <c r="CL25" i="3"/>
  <c r="CL22" i="3"/>
  <c r="CL40" i="3"/>
  <c r="CL63" i="3"/>
  <c r="CL57" i="3"/>
  <c r="CL51" i="3"/>
  <c r="CL39" i="3"/>
  <c r="CL15" i="3"/>
  <c r="CL9" i="3"/>
  <c r="CL16" i="3"/>
  <c r="CL6" i="3"/>
  <c r="CL27" i="3"/>
  <c r="CL24" i="3"/>
  <c r="CL21" i="3"/>
  <c r="CL19" i="3"/>
  <c r="CL18" i="3"/>
  <c r="CL12" i="3"/>
  <c r="CL7" i="3"/>
  <c r="CL58" i="3"/>
  <c r="CL26" i="3"/>
  <c r="CL20" i="3"/>
  <c r="CL34" i="3"/>
  <c r="CL55" i="3"/>
  <c r="CL10" i="3"/>
  <c r="CL8" i="3"/>
  <c r="CL52" i="3"/>
  <c r="CL44" i="3"/>
  <c r="CL59" i="3"/>
  <c r="CL32" i="3"/>
  <c r="CL33" i="3"/>
  <c r="CL35" i="3"/>
  <c r="CL50" i="3"/>
  <c r="CL62" i="3"/>
  <c r="CL29" i="3"/>
  <c r="CL31" i="3"/>
  <c r="CL47" i="3"/>
  <c r="CL49" i="3"/>
  <c r="CL38" i="3"/>
  <c r="CL61" i="3"/>
  <c r="CL41" i="3"/>
  <c r="CL17" i="3"/>
  <c r="CL23" i="3"/>
  <c r="CL14" i="3"/>
  <c r="CL53" i="3"/>
  <c r="CL65" i="3"/>
  <c r="CL56" i="3"/>
  <c r="CL13" i="3"/>
  <c r="CL64" i="3"/>
  <c r="CL11" i="3"/>
  <c r="CL30" i="3"/>
  <c r="CH65" i="3"/>
  <c r="CH64" i="3"/>
  <c r="CH61" i="3"/>
  <c r="CH58" i="3"/>
  <c r="CH55" i="3"/>
  <c r="CH52" i="3"/>
  <c r="CH47" i="3"/>
  <c r="CH44" i="3"/>
  <c r="CH36" i="3"/>
  <c r="CH43" i="3"/>
  <c r="CH38" i="3"/>
  <c r="CH37" i="3"/>
  <c r="CH29" i="3"/>
  <c r="CS29" i="3" s="1"/>
  <c r="CT29" i="3" s="1"/>
  <c r="CH26" i="3"/>
  <c r="CS26" i="3" s="1"/>
  <c r="CT26" i="3" s="1"/>
  <c r="CH23" i="3"/>
  <c r="CH46" i="3"/>
  <c r="CH41" i="3"/>
  <c r="CH40" i="3"/>
  <c r="CH17" i="3"/>
  <c r="CH16" i="3"/>
  <c r="CH10" i="3"/>
  <c r="CH7" i="3"/>
  <c r="CH28" i="3"/>
  <c r="CH25" i="3"/>
  <c r="CH22" i="3"/>
  <c r="CH20" i="3"/>
  <c r="CH19" i="3"/>
  <c r="CH14" i="3"/>
  <c r="CH12" i="3"/>
  <c r="CH39" i="3"/>
  <c r="CH6" i="3"/>
  <c r="CH13" i="3"/>
  <c r="CH15" i="3"/>
  <c r="CH21" i="3"/>
  <c r="CH33" i="3"/>
  <c r="CH50" i="3"/>
  <c r="CH54" i="3"/>
  <c r="CH56" i="3"/>
  <c r="CH60" i="3"/>
  <c r="CH62" i="3"/>
  <c r="CH66" i="3"/>
  <c r="CH11" i="3"/>
  <c r="CH45" i="3"/>
  <c r="CH18" i="3"/>
  <c r="CH24" i="3"/>
  <c r="CH32" i="3"/>
  <c r="CH34" i="3"/>
  <c r="CH31" i="3"/>
  <c r="CH30" i="3"/>
  <c r="CH42" i="3"/>
  <c r="CH51" i="3"/>
  <c r="CH53" i="3"/>
  <c r="CH57" i="3"/>
  <c r="CH59" i="3"/>
  <c r="CH63" i="3"/>
  <c r="CH27" i="3"/>
  <c r="CH35" i="3"/>
  <c r="CH8" i="3"/>
  <c r="CH49" i="3"/>
  <c r="CH48" i="3"/>
  <c r="CH9" i="3"/>
  <c r="BY13" i="3"/>
  <c r="BZ13" i="3" s="1"/>
  <c r="CA13" i="3" s="1"/>
  <c r="BY17" i="3"/>
  <c r="BZ17" i="3" s="1"/>
  <c r="CA17" i="3" s="1"/>
  <c r="BY43" i="3"/>
  <c r="BZ43" i="3" s="1"/>
  <c r="CA43" i="3" s="1"/>
  <c r="BY41" i="3"/>
  <c r="BY64" i="3"/>
  <c r="BZ64" i="3" s="1"/>
  <c r="CA64" i="3" s="1"/>
  <c r="AC10" i="12"/>
  <c r="BI56" i="11"/>
  <c r="BI54" i="11"/>
  <c r="BI57" i="11"/>
  <c r="BI53" i="11"/>
  <c r="BI45" i="11"/>
  <c r="BI44" i="11"/>
  <c r="BI36" i="11"/>
  <c r="BI42" i="11"/>
  <c r="BI41" i="11"/>
  <c r="BI39" i="11"/>
  <c r="BI31" i="11"/>
  <c r="BI28" i="11"/>
  <c r="BI25" i="11"/>
  <c r="BI22" i="11"/>
  <c r="BI19" i="11"/>
  <c r="BI16" i="11"/>
  <c r="BI14" i="11"/>
  <c r="BI7" i="11"/>
  <c r="BI50" i="11"/>
  <c r="BI47" i="11"/>
  <c r="BI51" i="11"/>
  <c r="BI15" i="11"/>
  <c r="BI10" i="11"/>
  <c r="BI34" i="11"/>
  <c r="BI43" i="11"/>
  <c r="BI49" i="11"/>
  <c r="BI58" i="11"/>
  <c r="BI13" i="11"/>
  <c r="BI17" i="11"/>
  <c r="BI21" i="11"/>
  <c r="BI23" i="11"/>
  <c r="BI27" i="11"/>
  <c r="BI29" i="11"/>
  <c r="BI46" i="11"/>
  <c r="BI38" i="11"/>
  <c r="BI32" i="11"/>
  <c r="BI33" i="11"/>
  <c r="BI8" i="11"/>
  <c r="BI6" i="11"/>
  <c r="BI11" i="11"/>
  <c r="BI9" i="11"/>
  <c r="BI40" i="11"/>
  <c r="BI48" i="11"/>
  <c r="BI24" i="11"/>
  <c r="BI52" i="11"/>
  <c r="BI60" i="11"/>
  <c r="BI26" i="11"/>
  <c r="BI65" i="11"/>
  <c r="BI55" i="11"/>
  <c r="BI61" i="11"/>
  <c r="BI62" i="11"/>
  <c r="BI18" i="11"/>
  <c r="BI30" i="11"/>
  <c r="BI66" i="11"/>
  <c r="BI59" i="11"/>
  <c r="BI12" i="11"/>
  <c r="BI37" i="11"/>
  <c r="BI20" i="11"/>
  <c r="BI35" i="11"/>
  <c r="BI63" i="11"/>
  <c r="BI64" i="11"/>
  <c r="M13" i="10"/>
  <c r="M7" i="10"/>
  <c r="BG20" i="18"/>
  <c r="BH20" i="18" s="1"/>
  <c r="BG53" i="18"/>
  <c r="BH53" i="18" s="1"/>
  <c r="S11" i="10"/>
  <c r="O11" i="10"/>
  <c r="AL30" i="18"/>
  <c r="AM30" i="18" s="1"/>
  <c r="G11" i="10"/>
  <c r="BE32" i="3"/>
  <c r="BF32" i="3" s="1"/>
  <c r="BG32" i="3" s="1"/>
  <c r="BE25" i="3"/>
  <c r="BE65" i="3"/>
  <c r="BE13" i="3"/>
  <c r="BE24" i="3"/>
  <c r="BE28" i="3"/>
  <c r="BF28" i="3" s="1"/>
  <c r="BG28" i="3" s="1"/>
  <c r="BE60" i="3"/>
  <c r="BE18" i="3"/>
  <c r="BE36" i="3"/>
  <c r="N9" i="10"/>
  <c r="BG47" i="18"/>
  <c r="BH47" i="18" s="1"/>
  <c r="BG11" i="18"/>
  <c r="BH11" i="18" s="1"/>
  <c r="AQ3" i="18" s="1"/>
  <c r="AL45" i="18"/>
  <c r="AM45" i="18" s="1"/>
  <c r="AL63" i="18"/>
  <c r="AM63" i="18" s="1"/>
  <c r="AL21" i="18"/>
  <c r="AM21" i="18" s="1"/>
  <c r="AL41" i="18"/>
  <c r="AM41" i="18" s="1"/>
  <c r="T13" i="10"/>
  <c r="T7" i="10"/>
  <c r="BG44" i="18"/>
  <c r="BH44" i="18" s="1"/>
  <c r="AL11" i="18"/>
  <c r="AM11" i="18" s="1"/>
  <c r="AL49" i="18"/>
  <c r="AM49" i="18" s="1"/>
  <c r="CM36" i="3"/>
  <c r="CM34" i="3"/>
  <c r="CM33" i="3"/>
  <c r="CM31" i="3"/>
  <c r="CM10" i="3"/>
  <c r="CM15" i="3"/>
  <c r="CM16" i="3"/>
  <c r="CM13" i="3"/>
  <c r="CM24" i="3"/>
  <c r="CM39" i="3"/>
  <c r="CM45" i="3"/>
  <c r="CM52" i="3"/>
  <c r="CM56" i="3"/>
  <c r="CM61" i="3"/>
  <c r="CM65" i="3"/>
  <c r="CM7" i="3"/>
  <c r="CM12" i="3"/>
  <c r="CM14" i="3"/>
  <c r="CM23" i="3"/>
  <c r="CM28" i="3"/>
  <c r="CM20" i="3"/>
  <c r="CM54" i="3"/>
  <c r="CM63" i="3"/>
  <c r="CM21" i="3"/>
  <c r="CM19" i="3"/>
  <c r="CM44" i="3"/>
  <c r="CM41" i="3"/>
  <c r="CM53" i="3"/>
  <c r="CM58" i="3"/>
  <c r="CM62" i="3"/>
  <c r="CM8" i="3"/>
  <c r="CM6" i="3"/>
  <c r="CM25" i="3"/>
  <c r="CM29" i="3"/>
  <c r="CM43" i="3"/>
  <c r="CM38" i="3"/>
  <c r="CM46" i="3"/>
  <c r="CM51" i="3"/>
  <c r="CM60" i="3"/>
  <c r="CM49" i="3"/>
  <c r="CM11" i="3"/>
  <c r="CM17" i="3"/>
  <c r="CM27" i="3"/>
  <c r="CM30" i="3"/>
  <c r="CM32" i="3"/>
  <c r="CM35" i="3"/>
  <c r="CM48" i="3"/>
  <c r="CM50" i="3"/>
  <c r="CM55" i="3"/>
  <c r="CM59" i="3"/>
  <c r="CM64" i="3"/>
  <c r="CM9" i="3"/>
  <c r="CM66" i="3"/>
  <c r="CM26" i="3"/>
  <c r="CM47" i="3"/>
  <c r="CM57" i="3"/>
  <c r="CM42" i="3"/>
  <c r="CM37" i="3"/>
  <c r="CM40" i="3"/>
  <c r="CM18" i="3"/>
  <c r="CM22" i="3"/>
  <c r="BB53" i="11"/>
  <c r="BB63" i="11"/>
  <c r="BB54" i="11"/>
  <c r="BB41" i="11"/>
  <c r="BB32" i="11"/>
  <c r="BB36" i="11"/>
  <c r="BB42" i="11"/>
  <c r="BB31" i="11"/>
  <c r="BB28" i="11"/>
  <c r="BB25" i="11"/>
  <c r="BB22" i="11"/>
  <c r="BB19" i="11"/>
  <c r="BB16" i="11"/>
  <c r="BB13" i="11"/>
  <c r="BB7" i="11"/>
  <c r="BB27" i="11"/>
  <c r="BB51" i="11"/>
  <c r="BB38" i="11"/>
  <c r="BB48" i="11"/>
  <c r="BB8" i="11"/>
  <c r="BB24" i="11"/>
  <c r="BB29" i="11"/>
  <c r="BB49" i="11"/>
  <c r="BB9" i="11"/>
  <c r="BB44" i="11"/>
  <c r="BB33" i="11"/>
  <c r="BB15" i="11"/>
  <c r="BB21" i="11"/>
  <c r="BB23" i="11"/>
  <c r="BB35" i="11"/>
  <c r="BB39" i="11"/>
  <c r="BB43" i="11"/>
  <c r="BB56" i="11"/>
  <c r="BB12" i="11"/>
  <c r="BB6" i="11"/>
  <c r="BB14" i="11"/>
  <c r="BB18" i="11"/>
  <c r="BB20" i="11"/>
  <c r="BB40" i="11"/>
  <c r="BB46" i="11"/>
  <c r="BB52" i="11"/>
  <c r="BB47" i="11"/>
  <c r="BB45" i="11"/>
  <c r="BB17" i="11"/>
  <c r="BB26" i="11"/>
  <c r="BB50" i="11"/>
  <c r="BB34" i="11"/>
  <c r="BB37" i="11"/>
  <c r="BB64" i="11"/>
  <c r="BB11" i="11"/>
  <c r="BB60" i="11"/>
  <c r="BB65" i="11"/>
  <c r="BB66" i="11"/>
  <c r="BB58" i="11"/>
  <c r="BB61" i="11"/>
  <c r="BB62" i="11"/>
  <c r="BB30" i="11"/>
  <c r="BB55" i="11"/>
  <c r="BB59" i="11"/>
  <c r="BB10" i="11"/>
  <c r="BB57" i="11"/>
  <c r="AZ59" i="11"/>
  <c r="AZ55" i="11"/>
  <c r="AZ36" i="11"/>
  <c r="AZ49" i="11"/>
  <c r="AZ46" i="11"/>
  <c r="AZ37" i="11"/>
  <c r="AZ34" i="11"/>
  <c r="AZ30" i="11"/>
  <c r="AZ27" i="11"/>
  <c r="AZ24" i="11"/>
  <c r="AZ58" i="11"/>
  <c r="AZ11" i="11"/>
  <c r="AZ9" i="11"/>
  <c r="AZ18" i="11"/>
  <c r="AZ40" i="11"/>
  <c r="AZ20" i="11"/>
  <c r="AZ32" i="11"/>
  <c r="AZ22" i="11"/>
  <c r="AZ42" i="11"/>
  <c r="AZ62" i="11"/>
  <c r="AZ7" i="11"/>
  <c r="AZ44" i="11"/>
  <c r="AZ17" i="11"/>
  <c r="AZ19" i="11"/>
  <c r="AZ52" i="11"/>
  <c r="AZ39" i="11"/>
  <c r="AZ48" i="11"/>
  <c r="AZ12" i="11"/>
  <c r="AZ21" i="11"/>
  <c r="AZ35" i="11"/>
  <c r="AZ38" i="11"/>
  <c r="AZ43" i="11"/>
  <c r="AZ16" i="11"/>
  <c r="AZ25" i="11"/>
  <c r="AZ28" i="11"/>
  <c r="AZ50" i="11"/>
  <c r="AZ51" i="11"/>
  <c r="AZ13" i="11"/>
  <c r="AZ29" i="11"/>
  <c r="AZ41" i="11"/>
  <c r="AZ45" i="11"/>
  <c r="AZ53" i="11"/>
  <c r="AZ8" i="11"/>
  <c r="AZ15" i="11"/>
  <c r="AZ47" i="11"/>
  <c r="AZ26" i="11"/>
  <c r="AZ33" i="11"/>
  <c r="AZ23" i="11"/>
  <c r="AZ64" i="11"/>
  <c r="AZ65" i="11"/>
  <c r="AZ6" i="11"/>
  <c r="AZ56" i="11"/>
  <c r="AZ61" i="11"/>
  <c r="AZ54" i="11"/>
  <c r="AZ14" i="11"/>
  <c r="AZ10" i="11"/>
  <c r="AZ66" i="11"/>
  <c r="AZ57" i="11"/>
  <c r="AZ63" i="11"/>
  <c r="AZ60" i="11"/>
  <c r="AZ31" i="11"/>
  <c r="BY22" i="3"/>
  <c r="BZ22" i="3" s="1"/>
  <c r="CA22" i="3" s="1"/>
  <c r="BY44" i="3"/>
  <c r="BZ45" i="3" s="1"/>
  <c r="CA45" i="3" s="1"/>
  <c r="BY46" i="3"/>
  <c r="BZ46" i="3" s="1"/>
  <c r="CA46" i="3" s="1"/>
  <c r="BY36" i="3"/>
  <c r="BZ36" i="3" s="1"/>
  <c r="CA36" i="3" s="1"/>
  <c r="BY65" i="3"/>
  <c r="BZ65" i="3" s="1"/>
  <c r="CA65" i="3" s="1"/>
  <c r="AA13" i="12"/>
  <c r="AO66" i="11"/>
  <c r="AO59" i="11"/>
  <c r="AO63" i="11"/>
  <c r="AO58" i="11"/>
  <c r="AO62" i="11"/>
  <c r="AO50" i="11"/>
  <c r="AO49" i="11"/>
  <c r="AO36" i="11"/>
  <c r="AO55" i="11"/>
  <c r="AO10" i="11"/>
  <c r="AO13" i="11"/>
  <c r="AO47" i="11"/>
  <c r="AO35" i="11"/>
  <c r="AO39" i="11"/>
  <c r="AO9" i="11"/>
  <c r="AO52" i="11"/>
  <c r="AO24" i="11"/>
  <c r="AO17" i="11"/>
  <c r="AO20" i="11"/>
  <c r="AO23" i="11"/>
  <c r="AO26" i="11"/>
  <c r="AO29" i="11"/>
  <c r="AO37" i="11"/>
  <c r="AO53" i="11"/>
  <c r="AO65" i="11"/>
  <c r="AO54" i="11"/>
  <c r="AO38" i="11"/>
  <c r="AO15" i="11"/>
  <c r="AO19" i="11"/>
  <c r="AO25" i="11"/>
  <c r="AO31" i="11"/>
  <c r="AO33" i="11"/>
  <c r="AO57" i="11"/>
  <c r="AO11" i="11"/>
  <c r="AO34" i="11"/>
  <c r="AO12" i="11"/>
  <c r="AO45" i="11"/>
  <c r="AO21" i="11"/>
  <c r="AO30" i="11"/>
  <c r="AO41" i="11"/>
  <c r="AO43" i="11"/>
  <c r="AO48" i="11"/>
  <c r="AO14" i="11"/>
  <c r="AO8" i="11"/>
  <c r="AO7" i="11"/>
  <c r="AO46" i="11"/>
  <c r="AO42" i="11"/>
  <c r="AO18" i="11"/>
  <c r="AO51" i="11"/>
  <c r="AO16" i="11"/>
  <c r="AO28" i="11"/>
  <c r="AO27" i="11"/>
  <c r="AO40" i="11"/>
  <c r="AO22" i="11"/>
  <c r="AO6" i="11"/>
  <c r="AO32" i="11"/>
  <c r="AO60" i="11"/>
  <c r="AO61" i="11"/>
  <c r="AO64" i="11"/>
  <c r="AO44" i="11"/>
  <c r="AO56" i="11"/>
  <c r="H23" i="5" a="1"/>
  <c r="Y12" i="4"/>
  <c r="Y11" i="4"/>
  <c r="Y8" i="4"/>
  <c r="Y7" i="4"/>
  <c r="H39" i="7"/>
  <c r="H33" i="7"/>
  <c r="H27" i="7"/>
  <c r="H38" i="7"/>
  <c r="H32" i="7"/>
  <c r="H26" i="7"/>
  <c r="H40" i="7"/>
  <c r="H30" i="7"/>
  <c r="H23" i="7"/>
  <c r="H37" i="7"/>
  <c r="H29" i="7"/>
  <c r="H36" i="7"/>
  <c r="H28" i="7"/>
  <c r="H43" i="7"/>
  <c r="H35" i="7"/>
  <c r="H25" i="7"/>
  <c r="H42" i="7"/>
  <c r="H34" i="7"/>
  <c r="H24" i="7"/>
  <c r="H31" i="7"/>
  <c r="H41" i="7"/>
  <c r="BQ55" i="11"/>
  <c r="BQ58" i="11"/>
  <c r="BQ57" i="11"/>
  <c r="BQ51" i="11"/>
  <c r="BQ44" i="11"/>
  <c r="BQ54" i="11"/>
  <c r="BQ42" i="11"/>
  <c r="BQ40" i="11"/>
  <c r="BQ37" i="11"/>
  <c r="BQ48" i="11"/>
  <c r="BQ45" i="11"/>
  <c r="BQ36" i="11"/>
  <c r="BQ39" i="11"/>
  <c r="BQ29" i="11"/>
  <c r="BQ26" i="11"/>
  <c r="BQ23" i="11"/>
  <c r="BQ20" i="11"/>
  <c r="BQ17" i="11"/>
  <c r="BQ43" i="11"/>
  <c r="BQ19" i="11"/>
  <c r="BQ21" i="11"/>
  <c r="BQ47" i="11"/>
  <c r="BQ41" i="11"/>
  <c r="BQ63" i="11"/>
  <c r="BQ8" i="11"/>
  <c r="BQ14" i="11"/>
  <c r="BQ16" i="11"/>
  <c r="BQ18" i="11"/>
  <c r="BQ38" i="11"/>
  <c r="BQ52" i="11"/>
  <c r="BQ15" i="11"/>
  <c r="BQ7" i="11"/>
  <c r="BQ31" i="11"/>
  <c r="BQ35" i="11"/>
  <c r="BQ30" i="11"/>
  <c r="BQ32" i="11"/>
  <c r="BQ61" i="11"/>
  <c r="BQ6" i="11"/>
  <c r="BQ12" i="11"/>
  <c r="BQ10" i="11"/>
  <c r="BQ28" i="11"/>
  <c r="BQ50" i="11"/>
  <c r="BQ9" i="11"/>
  <c r="BQ11" i="11"/>
  <c r="BQ13" i="11"/>
  <c r="BQ25" i="11"/>
  <c r="BQ34" i="11"/>
  <c r="BQ59" i="11"/>
  <c r="BQ53" i="11"/>
  <c r="BQ33" i="11"/>
  <c r="BQ46" i="11"/>
  <c r="BQ56" i="11"/>
  <c r="BQ49" i="11"/>
  <c r="BQ64" i="11"/>
  <c r="BQ62" i="11"/>
  <c r="BQ27" i="11"/>
  <c r="BQ65" i="11"/>
  <c r="BQ24" i="11"/>
  <c r="BQ66" i="11"/>
  <c r="BQ22" i="11"/>
  <c r="BQ60" i="11"/>
  <c r="H9" i="10"/>
  <c r="AA6" i="12" s="1"/>
  <c r="O9" i="10"/>
  <c r="BE45" i="3"/>
  <c r="BF45" i="3" s="1"/>
  <c r="BG45" i="3" s="1"/>
  <c r="BE23" i="3"/>
  <c r="BE61" i="3"/>
  <c r="BF61" i="3" s="1"/>
  <c r="BG61" i="3" s="1"/>
  <c r="BE57" i="3"/>
  <c r="BE26" i="3"/>
  <c r="BF26" i="3" s="1"/>
  <c r="BG26" i="3" s="1"/>
  <c r="BE51" i="3"/>
  <c r="BE19" i="3"/>
  <c r="BF19" i="3" s="1"/>
  <c r="BG19" i="3" s="1"/>
  <c r="BE49" i="3"/>
  <c r="BF49" i="3" s="1"/>
  <c r="BG49" i="3" s="1"/>
  <c r="N13" i="10"/>
  <c r="N7" i="10"/>
  <c r="BG13" i="18"/>
  <c r="BH13" i="18" s="1"/>
  <c r="BG14" i="18"/>
  <c r="BH14" i="18" s="1"/>
  <c r="T11" i="10"/>
  <c r="AL51" i="18"/>
  <c r="AM51" i="18" s="1"/>
  <c r="AP53" i="11"/>
  <c r="AP63" i="11"/>
  <c r="AP42" i="11"/>
  <c r="AP41" i="11"/>
  <c r="AP32" i="11"/>
  <c r="AP54" i="11"/>
  <c r="AP36" i="11"/>
  <c r="AP31" i="11"/>
  <c r="AP28" i="11"/>
  <c r="AP25" i="11"/>
  <c r="AP19" i="11"/>
  <c r="AP22" i="11"/>
  <c r="AP16" i="11"/>
  <c r="AP9" i="11"/>
  <c r="AP44" i="11"/>
  <c r="AP33" i="11"/>
  <c r="AP15" i="11"/>
  <c r="AP21" i="11"/>
  <c r="AP50" i="11"/>
  <c r="AP23" i="11"/>
  <c r="AP43" i="11"/>
  <c r="AP12" i="11"/>
  <c r="AP6" i="11"/>
  <c r="AP14" i="11"/>
  <c r="AP18" i="11"/>
  <c r="AP20" i="11"/>
  <c r="AP35" i="11"/>
  <c r="AP39" i="11"/>
  <c r="AP40" i="11"/>
  <c r="AP46" i="11"/>
  <c r="AP52" i="11"/>
  <c r="AP17" i="11"/>
  <c r="AP26" i="11"/>
  <c r="AP34" i="11"/>
  <c r="AP37" i="11"/>
  <c r="AP56" i="11"/>
  <c r="AP64" i="11"/>
  <c r="AP10" i="11"/>
  <c r="AP11" i="11"/>
  <c r="AP30" i="11"/>
  <c r="AP13" i="11"/>
  <c r="AP7" i="11"/>
  <c r="AP27" i="11"/>
  <c r="AP51" i="11"/>
  <c r="AP45" i="11"/>
  <c r="AP48" i="11"/>
  <c r="AP49" i="11"/>
  <c r="AP62" i="11"/>
  <c r="AP24" i="11"/>
  <c r="AP47" i="11"/>
  <c r="AP38" i="11"/>
  <c r="AP59" i="11"/>
  <c r="AP8" i="11"/>
  <c r="AP29" i="11"/>
  <c r="AP57" i="11"/>
  <c r="AP60" i="11"/>
  <c r="AP55" i="11"/>
  <c r="AP61" i="11"/>
  <c r="AP65" i="11"/>
  <c r="AP66" i="11"/>
  <c r="AP58" i="11"/>
  <c r="BG28" i="18"/>
  <c r="BH28" i="18" s="1"/>
  <c r="BZ8" i="3"/>
  <c r="CA8" i="3" s="1"/>
  <c r="BZ14" i="3"/>
  <c r="CA14" i="3" s="1"/>
  <c r="CA6" i="3"/>
  <c r="BZ56" i="3"/>
  <c r="CA56" i="3" s="1"/>
  <c r="Q7" i="10"/>
  <c r="Q13" i="10"/>
  <c r="R13" i="10"/>
  <c r="R7" i="10"/>
  <c r="U64" i="3"/>
  <c r="AK64" i="3" s="1"/>
  <c r="Y10" i="4"/>
  <c r="Y9" i="4"/>
  <c r="Y6" i="4"/>
  <c r="Y13" i="4"/>
  <c r="U50" i="3"/>
  <c r="AK50" i="3" s="1"/>
  <c r="AL50" i="3" s="1"/>
  <c r="AM50" i="3" s="1"/>
  <c r="U49" i="3"/>
  <c r="AK49" i="3" s="1"/>
  <c r="U46" i="3"/>
  <c r="U47" i="3"/>
  <c r="AK47" i="3" s="1"/>
  <c r="U66" i="3"/>
  <c r="AK66" i="3" s="1"/>
  <c r="U63" i="3"/>
  <c r="AK63" i="3" s="1"/>
  <c r="AL63" i="3" s="1"/>
  <c r="AM63" i="3" s="1"/>
  <c r="U60" i="3"/>
  <c r="AK60" i="3" s="1"/>
  <c r="AL60" i="3" s="1"/>
  <c r="AM60" i="3" s="1"/>
  <c r="U57" i="3"/>
  <c r="U54" i="3"/>
  <c r="AK54" i="3" s="1"/>
  <c r="U51" i="3"/>
  <c r="AK51" i="3" s="1"/>
  <c r="U48" i="3"/>
  <c r="AK48" i="3" s="1"/>
  <c r="U45" i="3"/>
  <c r="AK45" i="3" s="1"/>
  <c r="AL45" i="3" s="1"/>
  <c r="AM45" i="3" s="1"/>
  <c r="U40" i="3"/>
  <c r="AK40" i="3" s="1"/>
  <c r="AL40" i="3" s="1"/>
  <c r="AM40" i="3" s="1"/>
  <c r="U28" i="3"/>
  <c r="AK28" i="3" s="1"/>
  <c r="U25" i="3"/>
  <c r="AK25" i="3" s="1"/>
  <c r="U22" i="3"/>
  <c r="AK22" i="3" s="1"/>
  <c r="AL22" i="3" s="1"/>
  <c r="AM22" i="3" s="1"/>
  <c r="U39" i="3"/>
  <c r="AK39" i="3" s="1"/>
  <c r="U29" i="3"/>
  <c r="AK29" i="3" s="1"/>
  <c r="AL29" i="3" s="1"/>
  <c r="AM29" i="3" s="1"/>
  <c r="U26" i="3"/>
  <c r="AK26" i="3" s="1"/>
  <c r="AL26" i="3" s="1"/>
  <c r="AM26" i="3" s="1"/>
  <c r="U43" i="3"/>
  <c r="U37" i="3"/>
  <c r="AK37" i="3" s="1"/>
  <c r="U19" i="3"/>
  <c r="AK19" i="3" s="1"/>
  <c r="U6" i="3"/>
  <c r="AK6" i="3" s="1"/>
  <c r="AL6" i="3" s="1"/>
  <c r="U42" i="3"/>
  <c r="AK42" i="3" s="1"/>
  <c r="U30" i="3"/>
  <c r="AK30" i="3" s="1"/>
  <c r="AL30" i="3" s="1"/>
  <c r="AM30" i="3" s="1"/>
  <c r="U27" i="3"/>
  <c r="AK27" i="3" s="1"/>
  <c r="U24" i="3"/>
  <c r="AK24" i="3" s="1"/>
  <c r="U18" i="3"/>
  <c r="AK18" i="3" s="1"/>
  <c r="U13" i="3"/>
  <c r="AK13" i="3" s="1"/>
  <c r="U9" i="3"/>
  <c r="AK9" i="3" s="1"/>
  <c r="AL9" i="3" s="1"/>
  <c r="AM9" i="3" s="1"/>
  <c r="U36" i="3"/>
  <c r="AK36" i="3" s="1"/>
  <c r="U16" i="3"/>
  <c r="AK16" i="3" s="1"/>
  <c r="U11" i="3"/>
  <c r="AK11" i="3" s="1"/>
  <c r="U12" i="3"/>
  <c r="AK12" i="3" s="1"/>
  <c r="AL12" i="3" s="1"/>
  <c r="AM12" i="3" s="1"/>
  <c r="U21" i="3"/>
  <c r="AK21" i="3" s="1"/>
  <c r="U15" i="3"/>
  <c r="AK15" i="3" s="1"/>
  <c r="AL15" i="3" s="1"/>
  <c r="AM15" i="3" s="1"/>
  <c r="U17" i="3"/>
  <c r="AK17" i="3" s="1"/>
  <c r="AL17" i="3" s="1"/>
  <c r="AM17" i="3" s="1"/>
  <c r="U52" i="3"/>
  <c r="AK52" i="3" s="1"/>
  <c r="U14" i="3"/>
  <c r="AK14" i="3" s="1"/>
  <c r="AL14" i="3" s="1"/>
  <c r="AM14" i="3" s="1"/>
  <c r="U34" i="3"/>
  <c r="AK34" i="3" s="1"/>
  <c r="U65" i="3"/>
  <c r="AK65" i="3" s="1"/>
  <c r="AL65" i="3" s="1"/>
  <c r="AM65" i="3" s="1"/>
  <c r="U31" i="3"/>
  <c r="AK31" i="3" s="1"/>
  <c r="U35" i="3"/>
  <c r="AK35" i="3" s="1"/>
  <c r="AL35" i="3" s="1"/>
  <c r="AM35" i="3" s="1"/>
  <c r="U62" i="3"/>
  <c r="AK62" i="3" s="1"/>
  <c r="U8" i="3"/>
  <c r="AK8" i="3" s="1"/>
  <c r="U10" i="3"/>
  <c r="AK10" i="3" s="1"/>
  <c r="AL10" i="3" s="1"/>
  <c r="AM10" i="3" s="1"/>
  <c r="U44" i="3"/>
  <c r="AK44" i="3" s="1"/>
  <c r="U59" i="3"/>
  <c r="AK59" i="3" s="1"/>
  <c r="AL59" i="3" s="1"/>
  <c r="AM59" i="3" s="1"/>
  <c r="U61" i="3"/>
  <c r="AK61" i="3" s="1"/>
  <c r="AL61" i="3" s="1"/>
  <c r="AM61" i="3" s="1"/>
  <c r="U7" i="3"/>
  <c r="AK7" i="3" s="1"/>
  <c r="AL7" i="3" s="1"/>
  <c r="AM7" i="3" s="1"/>
  <c r="U23" i="3"/>
  <c r="AK23" i="3" s="1"/>
  <c r="U33" i="3"/>
  <c r="AK33" i="3" s="1"/>
  <c r="AL33" i="3" s="1"/>
  <c r="AM33" i="3" s="1"/>
  <c r="U32" i="3"/>
  <c r="AK32" i="3" s="1"/>
  <c r="U41" i="3"/>
  <c r="AK41" i="3" s="1"/>
  <c r="U56" i="3"/>
  <c r="AK56" i="3" s="1"/>
  <c r="AL56" i="3" s="1"/>
  <c r="AM56" i="3" s="1"/>
  <c r="U58" i="3"/>
  <c r="AK58" i="3" s="1"/>
  <c r="U20" i="3"/>
  <c r="AK20" i="3" s="1"/>
  <c r="U38" i="3"/>
  <c r="AK38" i="3" s="1"/>
  <c r="AL38" i="3" s="1"/>
  <c r="AM38" i="3" s="1"/>
  <c r="U53" i="3"/>
  <c r="AK53" i="3" s="1"/>
  <c r="AL53" i="3" s="1"/>
  <c r="AM53" i="3" s="1"/>
  <c r="U55" i="3"/>
  <c r="AK55" i="3" s="1"/>
  <c r="AL55" i="3" s="1"/>
  <c r="AM55" i="3" s="1"/>
  <c r="BZ30" i="3"/>
  <c r="CA30" i="3" s="1"/>
  <c r="BY9" i="3"/>
  <c r="BZ9" i="3" s="1"/>
  <c r="CA9" i="3" s="1"/>
  <c r="BY19" i="3"/>
  <c r="BZ19" i="3" s="1"/>
  <c r="CA19" i="3" s="1"/>
  <c r="BY25" i="3"/>
  <c r="BZ25" i="3" s="1"/>
  <c r="CA25" i="3" s="1"/>
  <c r="BY23" i="3"/>
  <c r="BZ23" i="3" s="1"/>
  <c r="CA23" i="3" s="1"/>
  <c r="BY52" i="3"/>
  <c r="BZ52" i="3" s="1"/>
  <c r="CA52" i="3" s="1"/>
  <c r="BY49" i="3"/>
  <c r="BZ49" i="3" s="1"/>
  <c r="CA49" i="3" s="1"/>
  <c r="H23" i="8" a="1"/>
  <c r="AL8" i="18"/>
  <c r="AM8" i="18" s="1"/>
  <c r="W3" i="18" s="1"/>
  <c r="K7" i="10"/>
  <c r="K13" i="10"/>
  <c r="I7" i="10"/>
  <c r="I13" i="10"/>
  <c r="BG21" i="18"/>
  <c r="BH21" i="18" s="1"/>
  <c r="H13" i="10"/>
  <c r="H7" i="10"/>
  <c r="AL9" i="18"/>
  <c r="AM9" i="18" s="1"/>
  <c r="BG33" i="18"/>
  <c r="BH33" i="18" s="1"/>
  <c r="BG62" i="18"/>
  <c r="BH62" i="18" s="1"/>
  <c r="AL59" i="18"/>
  <c r="AM59" i="18" s="1"/>
  <c r="BE40" i="3"/>
  <c r="BE46" i="3"/>
  <c r="BF46" i="3" s="1"/>
  <c r="BG46" i="3" s="1"/>
  <c r="BE55" i="3"/>
  <c r="BE48" i="3"/>
  <c r="BF48" i="3" s="1"/>
  <c r="BG48" i="3" s="1"/>
  <c r="BE47" i="3"/>
  <c r="BE22" i="3"/>
  <c r="BE64" i="3"/>
  <c r="BE16" i="3"/>
  <c r="AA13" i="4"/>
  <c r="N11" i="10"/>
  <c r="BG17" i="18"/>
  <c r="BH17" i="18" s="1"/>
  <c r="BG26" i="18"/>
  <c r="BH26" i="18" s="1"/>
  <c r="AL64" i="18"/>
  <c r="AM64" i="18" s="1"/>
  <c r="BG23" i="18"/>
  <c r="BH23" i="18" s="1"/>
  <c r="AL61" i="18"/>
  <c r="AM61" i="18" s="1"/>
  <c r="AL65" i="18"/>
  <c r="AM65" i="18" s="1"/>
  <c r="BG66" i="18"/>
  <c r="BH66" i="18" s="1"/>
  <c r="F13" i="10"/>
  <c r="F7" i="10"/>
  <c r="BG18" i="18"/>
  <c r="BH18" i="18" s="1"/>
  <c r="BF15" i="3" l="1"/>
  <c r="BG15" i="3" s="1"/>
  <c r="BF8" i="3"/>
  <c r="BG8" i="3" s="1"/>
  <c r="AP87" i="18"/>
  <c r="AP84" i="18"/>
  <c r="AP81" i="18"/>
  <c r="AP78" i="18"/>
  <c r="AP75" i="18"/>
  <c r="AP85" i="18"/>
  <c r="AP79" i="18"/>
  <c r="AP80" i="18"/>
  <c r="AP89" i="18"/>
  <c r="AP77" i="18"/>
  <c r="AP88" i="18"/>
  <c r="AP76" i="18"/>
  <c r="AP86" i="18"/>
  <c r="AP74" i="18"/>
  <c r="AP83" i="18"/>
  <c r="AP82" i="18"/>
  <c r="CU45" i="3"/>
  <c r="CV45" i="3" s="1"/>
  <c r="BF53" i="3"/>
  <c r="BG53" i="3" s="1"/>
  <c r="BF38" i="3"/>
  <c r="BG38" i="3" s="1"/>
  <c r="BF59" i="3"/>
  <c r="BG59" i="3" s="1"/>
  <c r="BF12" i="3"/>
  <c r="BG12" i="3" s="1"/>
  <c r="CU12" i="3"/>
  <c r="CV12" i="3" s="1"/>
  <c r="V88" i="18"/>
  <c r="V85" i="18"/>
  <c r="V82" i="18"/>
  <c r="V79" i="18"/>
  <c r="V76" i="18"/>
  <c r="V87" i="18"/>
  <c r="V84" i="18"/>
  <c r="V81" i="18"/>
  <c r="V78" i="18"/>
  <c r="V75" i="18"/>
  <c r="V86" i="18"/>
  <c r="V80" i="18"/>
  <c r="V74" i="18"/>
  <c r="V89" i="18"/>
  <c r="V83" i="18"/>
  <c r="V77" i="18"/>
  <c r="BF21" i="3"/>
  <c r="BG21" i="3" s="1"/>
  <c r="BF9" i="3"/>
  <c r="BG9" i="3" s="1"/>
  <c r="BR65" i="11"/>
  <c r="BR64" i="11"/>
  <c r="BR62" i="11"/>
  <c r="BR61" i="11"/>
  <c r="BR50" i="11"/>
  <c r="BR52" i="11"/>
  <c r="BR46" i="11"/>
  <c r="BR36" i="11"/>
  <c r="BR34" i="11"/>
  <c r="BR49" i="11"/>
  <c r="BR14" i="11"/>
  <c r="BR11" i="11"/>
  <c r="BR8" i="11"/>
  <c r="BR7" i="11"/>
  <c r="BR10" i="11"/>
  <c r="BR13" i="11"/>
  <c r="BR15" i="11"/>
  <c r="BR37" i="11"/>
  <c r="BR40" i="11"/>
  <c r="BR51" i="11"/>
  <c r="BR38" i="11"/>
  <c r="BR20" i="11"/>
  <c r="BR29" i="11"/>
  <c r="BR9" i="11"/>
  <c r="BR12" i="11"/>
  <c r="BR45" i="11"/>
  <c r="BR21" i="11"/>
  <c r="BR30" i="11"/>
  <c r="BR54" i="11"/>
  <c r="BR43" i="11"/>
  <c r="BR16" i="11"/>
  <c r="BR19" i="11"/>
  <c r="BR22" i="11"/>
  <c r="BR25" i="11"/>
  <c r="BR28" i="11"/>
  <c r="BR31" i="11"/>
  <c r="BR41" i="11"/>
  <c r="BR17" i="11"/>
  <c r="BR26" i="11"/>
  <c r="BR55" i="11"/>
  <c r="BR39" i="11"/>
  <c r="BR42" i="11"/>
  <c r="BR57" i="11"/>
  <c r="BR24" i="11"/>
  <c r="BR32" i="11"/>
  <c r="BR35" i="11"/>
  <c r="BR48" i="11"/>
  <c r="BR44" i="11"/>
  <c r="BR47" i="11"/>
  <c r="BR27" i="11"/>
  <c r="BR58" i="11"/>
  <c r="BR56" i="11"/>
  <c r="BR6" i="11"/>
  <c r="BR18" i="11"/>
  <c r="BR23" i="11"/>
  <c r="BR33" i="11"/>
  <c r="BR53" i="11"/>
  <c r="BR59" i="11"/>
  <c r="BR60" i="11"/>
  <c r="BR63" i="11"/>
  <c r="BR66" i="11"/>
  <c r="Y64" i="11"/>
  <c r="Y56" i="11"/>
  <c r="Y58" i="11"/>
  <c r="Y51" i="11"/>
  <c r="Y55" i="11"/>
  <c r="Y36" i="11"/>
  <c r="Y43" i="11"/>
  <c r="Y39" i="11"/>
  <c r="Y30" i="11"/>
  <c r="Y27" i="11"/>
  <c r="Y42" i="11"/>
  <c r="Y40" i="11"/>
  <c r="Y45" i="11"/>
  <c r="Y29" i="11"/>
  <c r="Y26" i="11"/>
  <c r="Y23" i="11"/>
  <c r="Y20" i="11"/>
  <c r="Y17" i="11"/>
  <c r="Y37" i="11"/>
  <c r="Y12" i="11"/>
  <c r="Y15" i="11"/>
  <c r="Y19" i="11"/>
  <c r="Y21" i="11"/>
  <c r="Y34" i="11"/>
  <c r="Y57" i="11"/>
  <c r="Y41" i="11"/>
  <c r="Y11" i="11"/>
  <c r="Y49" i="11"/>
  <c r="Y16" i="11"/>
  <c r="Y18" i="11"/>
  <c r="Y38" i="11"/>
  <c r="Y54" i="11"/>
  <c r="Y13" i="11"/>
  <c r="Y7" i="11"/>
  <c r="Y9" i="11"/>
  <c r="Y31" i="11"/>
  <c r="Y50" i="11"/>
  <c r="Y48" i="11"/>
  <c r="Y32" i="11"/>
  <c r="Y28" i="11"/>
  <c r="Y10" i="11"/>
  <c r="Y6" i="11"/>
  <c r="Y8" i="11"/>
  <c r="Y14" i="11"/>
  <c r="Y25" i="11"/>
  <c r="Y46" i="11"/>
  <c r="Y52" i="11"/>
  <c r="Y47" i="11"/>
  <c r="Y44" i="11"/>
  <c r="Y60" i="11"/>
  <c r="Y59" i="11"/>
  <c r="Y65" i="11"/>
  <c r="Y66" i="11"/>
  <c r="Y53" i="11"/>
  <c r="Y63" i="11"/>
  <c r="Y22" i="11"/>
  <c r="Y24" i="11"/>
  <c r="Y33" i="11"/>
  <c r="Y35" i="11"/>
  <c r="Y61" i="11"/>
  <c r="Y62" i="11"/>
  <c r="BZ53" i="3"/>
  <c r="CA53" i="3" s="1"/>
  <c r="AL62" i="3"/>
  <c r="AM62" i="3" s="1"/>
  <c r="AL52" i="3"/>
  <c r="AM52" i="3" s="1"/>
  <c r="AL16" i="3"/>
  <c r="AM16" i="3" s="1"/>
  <c r="AL27" i="3"/>
  <c r="AM27" i="3" s="1"/>
  <c r="AK43" i="3"/>
  <c r="AL43" i="3" s="1"/>
  <c r="AM43" i="3" s="1"/>
  <c r="AL28" i="3"/>
  <c r="AM28" i="3" s="1"/>
  <c r="AK57" i="3"/>
  <c r="AL57" i="3" s="1"/>
  <c r="AM57" i="3" s="1"/>
  <c r="AL49" i="3"/>
  <c r="AM49" i="3" s="1"/>
  <c r="AL64" i="3"/>
  <c r="AM64" i="3" s="1"/>
  <c r="CK62" i="11"/>
  <c r="CK61" i="11"/>
  <c r="CK65" i="11"/>
  <c r="CK64" i="11"/>
  <c r="CK50" i="11"/>
  <c r="CK59" i="11"/>
  <c r="CK46" i="11"/>
  <c r="CK49" i="11"/>
  <c r="CK36" i="11"/>
  <c r="CK51" i="11"/>
  <c r="CK34" i="11"/>
  <c r="CK14" i="11"/>
  <c r="CK11" i="11"/>
  <c r="CK8" i="11"/>
  <c r="CK33" i="11"/>
  <c r="CK13" i="11"/>
  <c r="CK7" i="11"/>
  <c r="CK10" i="11"/>
  <c r="CK12" i="11"/>
  <c r="CK19" i="11"/>
  <c r="CK20" i="11"/>
  <c r="CK28" i="11"/>
  <c r="CK29" i="11"/>
  <c r="CK48" i="11"/>
  <c r="CK54" i="11"/>
  <c r="CK21" i="11"/>
  <c r="CK30" i="11"/>
  <c r="CK43" i="11"/>
  <c r="CK41" i="11"/>
  <c r="CK16" i="11"/>
  <c r="CK17" i="11"/>
  <c r="CK25" i="11"/>
  <c r="CK26" i="11"/>
  <c r="CK55" i="11"/>
  <c r="CK37" i="11"/>
  <c r="CK39" i="11"/>
  <c r="CK42" i="11"/>
  <c r="CK47" i="11"/>
  <c r="CK56" i="11"/>
  <c r="CK9" i="11"/>
  <c r="CK18" i="11"/>
  <c r="CK27" i="11"/>
  <c r="CK15" i="11"/>
  <c r="CK22" i="11"/>
  <c r="CK23" i="11"/>
  <c r="CK31" i="11"/>
  <c r="CK32" i="11"/>
  <c r="CK57" i="11"/>
  <c r="CK35" i="11"/>
  <c r="CK38" i="11"/>
  <c r="CK24" i="11"/>
  <c r="CK44" i="11"/>
  <c r="CK63" i="11"/>
  <c r="CK52" i="11"/>
  <c r="CK53" i="11"/>
  <c r="CK60" i="11"/>
  <c r="CK6" i="11"/>
  <c r="CK45" i="11"/>
  <c r="CK58" i="11"/>
  <c r="CK40" i="11"/>
  <c r="CK66" i="11"/>
  <c r="BF57" i="3"/>
  <c r="BG57" i="3" s="1"/>
  <c r="AA10" i="12"/>
  <c r="BF18" i="3"/>
  <c r="BG18" i="3" s="1"/>
  <c r="BF25" i="3"/>
  <c r="BG25" i="3" s="1"/>
  <c r="BZ41" i="3"/>
  <c r="CA41" i="3" s="1"/>
  <c r="BF34" i="3"/>
  <c r="BG34" i="3" s="1"/>
  <c r="BF62" i="3"/>
  <c r="BG62" i="3" s="1"/>
  <c r="AF64" i="11"/>
  <c r="AF62" i="11"/>
  <c r="AF61" i="11"/>
  <c r="AF57" i="11"/>
  <c r="AF54" i="11"/>
  <c r="AF48" i="11"/>
  <c r="AF52" i="11"/>
  <c r="AF51" i="11"/>
  <c r="AF36" i="11"/>
  <c r="AF37" i="11"/>
  <c r="AF34" i="11"/>
  <c r="AF33" i="11"/>
  <c r="AF49" i="11"/>
  <c r="AF14" i="11"/>
  <c r="AF11" i="11"/>
  <c r="AF8" i="11"/>
  <c r="AF7" i="11"/>
  <c r="AF10" i="11"/>
  <c r="AF13" i="11"/>
  <c r="AF15" i="11"/>
  <c r="AF38" i="11"/>
  <c r="AF41" i="11"/>
  <c r="AF6" i="11"/>
  <c r="AF18" i="11"/>
  <c r="AF27" i="11"/>
  <c r="AF23" i="11"/>
  <c r="AF32" i="11"/>
  <c r="AF53" i="11"/>
  <c r="AF40" i="11"/>
  <c r="AF46" i="11"/>
  <c r="AF9" i="11"/>
  <c r="AF12" i="11"/>
  <c r="AF24" i="11"/>
  <c r="AF20" i="11"/>
  <c r="AF29" i="11"/>
  <c r="AF45" i="11"/>
  <c r="AF42" i="11"/>
  <c r="AF16" i="11"/>
  <c r="AF19" i="11"/>
  <c r="AF22" i="11"/>
  <c r="AF25" i="11"/>
  <c r="AF28" i="11"/>
  <c r="AF31" i="11"/>
  <c r="AF43" i="11"/>
  <c r="AF44" i="11"/>
  <c r="AF56" i="11"/>
  <c r="AF47" i="11"/>
  <c r="AF60" i="11"/>
  <c r="AF63" i="11"/>
  <c r="AF66" i="11"/>
  <c r="AF26" i="11"/>
  <c r="AF39" i="11"/>
  <c r="AF35" i="11"/>
  <c r="AF55" i="11"/>
  <c r="AF65" i="11"/>
  <c r="AF59" i="11"/>
  <c r="AF30" i="11"/>
  <c r="AF58" i="11"/>
  <c r="AF21" i="11"/>
  <c r="AF17" i="11"/>
  <c r="AF50" i="11"/>
  <c r="AQ66" i="11"/>
  <c r="AQ56" i="11"/>
  <c r="AQ60" i="11"/>
  <c r="AQ47" i="11"/>
  <c r="AQ53" i="11"/>
  <c r="AQ36" i="11"/>
  <c r="AQ32" i="11"/>
  <c r="AQ39" i="11"/>
  <c r="AQ13" i="11"/>
  <c r="AQ15" i="11"/>
  <c r="BE15" i="11" s="1"/>
  <c r="AQ12" i="11"/>
  <c r="AQ16" i="11"/>
  <c r="AQ25" i="11"/>
  <c r="AQ33" i="11"/>
  <c r="AQ45" i="11"/>
  <c r="AQ54" i="11"/>
  <c r="AQ38" i="11"/>
  <c r="AQ59" i="11"/>
  <c r="AQ55" i="11"/>
  <c r="AQ20" i="11"/>
  <c r="AQ9" i="11"/>
  <c r="BE9" i="11" s="1"/>
  <c r="AQ11" i="11"/>
  <c r="BE11" i="11" s="1"/>
  <c r="BF11" i="11" s="1"/>
  <c r="BG11" i="11" s="1"/>
  <c r="AQ14" i="11"/>
  <c r="AQ7" i="11"/>
  <c r="AQ37" i="11"/>
  <c r="AQ35" i="11"/>
  <c r="AQ49" i="11"/>
  <c r="AQ52" i="11"/>
  <c r="BE52" i="11" s="1"/>
  <c r="AQ17" i="11"/>
  <c r="AQ23" i="11"/>
  <c r="AQ8" i="11"/>
  <c r="AQ22" i="11"/>
  <c r="AQ31" i="11"/>
  <c r="AQ18" i="11"/>
  <c r="AQ21" i="11"/>
  <c r="AQ24" i="11"/>
  <c r="AQ27" i="11"/>
  <c r="BE27" i="11" s="1"/>
  <c r="BF27" i="11" s="1"/>
  <c r="BG27" i="11" s="1"/>
  <c r="AQ30" i="11"/>
  <c r="AQ40" i="11"/>
  <c r="AQ44" i="11"/>
  <c r="AQ6" i="11"/>
  <c r="AQ43" i="11"/>
  <c r="AQ10" i="11"/>
  <c r="BE10" i="11" s="1"/>
  <c r="AQ42" i="11"/>
  <c r="AQ50" i="11"/>
  <c r="AQ51" i="11"/>
  <c r="AQ34" i="11"/>
  <c r="AQ48" i="11"/>
  <c r="AQ63" i="11"/>
  <c r="BE63" i="11" s="1"/>
  <c r="AQ58" i="11"/>
  <c r="AQ57" i="11"/>
  <c r="AQ64" i="11"/>
  <c r="AQ29" i="11"/>
  <c r="AQ19" i="11"/>
  <c r="AQ62" i="11"/>
  <c r="AQ26" i="11"/>
  <c r="AQ28" i="11"/>
  <c r="BE28" i="11" s="1"/>
  <c r="BF28" i="11" s="1"/>
  <c r="BG28" i="11" s="1"/>
  <c r="AQ41" i="11"/>
  <c r="BE41" i="11" s="1"/>
  <c r="BF41" i="11" s="1"/>
  <c r="BG41" i="11" s="1"/>
  <c r="AQ46" i="11"/>
  <c r="BE46" i="11" s="1"/>
  <c r="AQ61" i="11"/>
  <c r="AQ65" i="11"/>
  <c r="BZ20" i="3"/>
  <c r="CA20" i="3" s="1"/>
  <c r="CS39" i="3"/>
  <c r="CT39" i="3" s="1"/>
  <c r="CU39" i="3" s="1"/>
  <c r="CV39" i="3" s="1"/>
  <c r="CS52" i="3"/>
  <c r="CT52" i="3" s="1"/>
  <c r="CU52" i="3" s="1"/>
  <c r="CV52" i="3" s="1"/>
  <c r="CS27" i="3"/>
  <c r="CT27" i="3" s="1"/>
  <c r="CU27" i="3" s="1"/>
  <c r="CV27" i="3" s="1"/>
  <c r="CS19" i="3"/>
  <c r="CT19" i="3" s="1"/>
  <c r="CS25" i="3"/>
  <c r="CT25" i="3" s="1"/>
  <c r="CS51" i="3"/>
  <c r="CT51" i="3" s="1"/>
  <c r="CS35" i="3"/>
  <c r="CT35" i="3" s="1"/>
  <c r="CU35" i="3" s="1"/>
  <c r="CV35" i="3" s="1"/>
  <c r="BZ62" i="3"/>
  <c r="CA62" i="3" s="1"/>
  <c r="BZ47" i="3"/>
  <c r="CA47" i="3" s="1"/>
  <c r="B13" i="10"/>
  <c r="B7" i="10"/>
  <c r="BF60" i="3"/>
  <c r="BG60" i="3" s="1"/>
  <c r="AB66" i="11"/>
  <c r="AB65" i="11"/>
  <c r="AB58" i="11"/>
  <c r="AB63" i="11"/>
  <c r="AB49" i="11"/>
  <c r="AB62" i="11"/>
  <c r="AB55" i="11"/>
  <c r="AB52" i="11"/>
  <c r="AB36" i="11"/>
  <c r="AB46" i="11"/>
  <c r="AB34" i="11"/>
  <c r="AB15" i="11"/>
  <c r="AB12" i="11"/>
  <c r="AB9" i="11"/>
  <c r="AB6" i="11"/>
  <c r="AB8" i="11"/>
  <c r="AB11" i="11"/>
  <c r="AB14" i="11"/>
  <c r="AB38" i="11"/>
  <c r="AB33" i="11"/>
  <c r="AB44" i="11"/>
  <c r="AB16" i="11"/>
  <c r="AB22" i="11"/>
  <c r="AB28" i="11"/>
  <c r="AB21" i="11"/>
  <c r="AB30" i="11"/>
  <c r="AB43" i="11"/>
  <c r="AB48" i="11"/>
  <c r="AB7" i="11"/>
  <c r="AB45" i="11"/>
  <c r="AB47" i="11"/>
  <c r="AB42" i="11"/>
  <c r="AB18" i="11"/>
  <c r="AB27" i="11"/>
  <c r="AB41" i="11"/>
  <c r="AB40" i="11"/>
  <c r="AB56" i="11"/>
  <c r="AB51" i="11"/>
  <c r="AB10" i="11"/>
  <c r="AB13" i="11"/>
  <c r="AB19" i="11"/>
  <c r="AB25" i="11"/>
  <c r="AB31" i="11"/>
  <c r="AB50" i="11"/>
  <c r="AB17" i="11"/>
  <c r="AB26" i="11"/>
  <c r="AB35" i="11"/>
  <c r="AB59" i="11"/>
  <c r="AB57" i="11"/>
  <c r="AB61" i="11"/>
  <c r="AB64" i="11"/>
  <c r="AB23" i="11"/>
  <c r="AB32" i="11"/>
  <c r="AB53" i="11"/>
  <c r="AB24" i="11"/>
  <c r="AB20" i="11"/>
  <c r="AB29" i="11"/>
  <c r="AB39" i="11"/>
  <c r="AB54" i="11"/>
  <c r="AB60" i="11"/>
  <c r="AB37" i="11"/>
  <c r="BF42" i="3"/>
  <c r="BG42" i="3" s="1"/>
  <c r="CL65" i="11"/>
  <c r="CL55" i="11"/>
  <c r="CL59" i="11"/>
  <c r="CL53" i="11"/>
  <c r="CL56" i="11"/>
  <c r="CL36" i="11"/>
  <c r="CL46" i="11"/>
  <c r="CL41" i="11"/>
  <c r="CL52" i="11"/>
  <c r="CL40" i="11"/>
  <c r="CL38" i="11"/>
  <c r="CL44" i="11"/>
  <c r="CL58" i="11"/>
  <c r="CL43" i="11"/>
  <c r="CL30" i="11"/>
  <c r="CL27" i="11"/>
  <c r="CL24" i="11"/>
  <c r="CL21" i="11"/>
  <c r="CL18" i="11"/>
  <c r="CL6" i="11"/>
  <c r="CL7" i="11"/>
  <c r="CL34" i="11"/>
  <c r="CL29" i="11"/>
  <c r="CL37" i="11"/>
  <c r="CL35" i="11"/>
  <c r="CL13" i="11"/>
  <c r="CL14" i="11"/>
  <c r="CL25" i="11"/>
  <c r="CL33" i="11"/>
  <c r="CL9" i="11"/>
  <c r="CL10" i="11"/>
  <c r="CL17" i="11"/>
  <c r="CL19" i="11"/>
  <c r="CL23" i="11"/>
  <c r="CL49" i="11"/>
  <c r="CL39" i="11"/>
  <c r="CL42" i="11"/>
  <c r="CL50" i="11"/>
  <c r="CL54" i="11"/>
  <c r="CL60" i="11"/>
  <c r="CL11" i="11"/>
  <c r="CL28" i="11"/>
  <c r="CL12" i="11"/>
  <c r="CL26" i="11"/>
  <c r="CL32" i="11"/>
  <c r="CL8" i="11"/>
  <c r="CL45" i="11"/>
  <c r="CL16" i="11"/>
  <c r="CL63" i="11"/>
  <c r="CL31" i="11"/>
  <c r="CL51" i="11"/>
  <c r="CL48" i="11"/>
  <c r="CL62" i="11"/>
  <c r="CL66" i="11"/>
  <c r="CL47" i="11"/>
  <c r="CL20" i="11"/>
  <c r="CL64" i="11"/>
  <c r="CL22" i="11"/>
  <c r="CL57" i="11"/>
  <c r="CL15" i="11"/>
  <c r="CL61" i="11"/>
  <c r="AW61" i="11"/>
  <c r="AW51" i="11"/>
  <c r="AW60" i="11"/>
  <c r="AW48" i="11"/>
  <c r="AW47" i="11"/>
  <c r="AW56" i="11"/>
  <c r="AW50" i="11"/>
  <c r="AW36" i="11"/>
  <c r="AW32" i="11"/>
  <c r="AW39" i="11"/>
  <c r="AW35" i="11"/>
  <c r="AW9" i="11"/>
  <c r="AW26" i="11"/>
  <c r="AW29" i="11"/>
  <c r="AW19" i="11"/>
  <c r="AW28" i="11"/>
  <c r="AW41" i="11"/>
  <c r="AW13" i="11"/>
  <c r="AW63" i="11"/>
  <c r="AW12" i="11"/>
  <c r="AW16" i="11"/>
  <c r="AW25" i="11"/>
  <c r="AW44" i="11"/>
  <c r="AW45" i="11"/>
  <c r="AW54" i="11"/>
  <c r="AW38" i="11"/>
  <c r="AW55" i="11"/>
  <c r="AW20" i="11"/>
  <c r="AW11" i="11"/>
  <c r="AW14" i="11"/>
  <c r="AW7" i="11"/>
  <c r="AW37" i="11"/>
  <c r="AW49" i="11"/>
  <c r="AW52" i="11"/>
  <c r="AW17" i="11"/>
  <c r="AW6" i="11"/>
  <c r="AW23" i="11"/>
  <c r="AW15" i="11"/>
  <c r="AW8" i="11"/>
  <c r="AW22" i="11"/>
  <c r="AW31" i="11"/>
  <c r="AW18" i="11"/>
  <c r="AW21" i="11"/>
  <c r="AW24" i="11"/>
  <c r="AW27" i="11"/>
  <c r="AW30" i="11"/>
  <c r="AW40" i="11"/>
  <c r="AW66" i="11"/>
  <c r="AW33" i="11"/>
  <c r="AW58" i="11"/>
  <c r="AW64" i="11"/>
  <c r="AW62" i="11"/>
  <c r="AW65" i="11"/>
  <c r="AW34" i="11"/>
  <c r="AW57" i="11"/>
  <c r="AW43" i="11"/>
  <c r="AW42" i="11"/>
  <c r="AW59" i="11"/>
  <c r="AW53" i="11"/>
  <c r="AW46" i="11"/>
  <c r="AW10" i="11"/>
  <c r="D7" i="10"/>
  <c r="D13" i="10"/>
  <c r="BF17" i="3"/>
  <c r="BG17" i="3" s="1"/>
  <c r="CS31" i="3"/>
  <c r="CT31" i="3" s="1"/>
  <c r="CU31" i="3" s="1"/>
  <c r="CV31" i="3" s="1"/>
  <c r="CS66" i="3"/>
  <c r="CT66" i="3" s="1"/>
  <c r="CS37" i="3"/>
  <c r="CT37" i="3" s="1"/>
  <c r="CS32" i="3"/>
  <c r="CT32" i="3" s="1"/>
  <c r="CU32" i="3" s="1"/>
  <c r="CV32" i="3" s="1"/>
  <c r="CG60" i="11"/>
  <c r="CG63" i="11"/>
  <c r="CG66" i="11"/>
  <c r="CG65" i="11"/>
  <c r="CG58" i="11"/>
  <c r="CG51" i="11"/>
  <c r="CG52" i="11"/>
  <c r="CG36" i="11"/>
  <c r="CG50" i="11"/>
  <c r="CG49" i="11"/>
  <c r="CG47" i="11"/>
  <c r="CG46" i="11"/>
  <c r="CG12" i="11"/>
  <c r="CG9" i="11"/>
  <c r="CG6" i="11"/>
  <c r="CG35" i="11"/>
  <c r="CG34" i="11"/>
  <c r="CG11" i="11"/>
  <c r="CG14" i="11"/>
  <c r="CG8" i="11"/>
  <c r="CG7" i="11"/>
  <c r="CG40" i="11"/>
  <c r="CG16" i="11"/>
  <c r="CG20" i="11"/>
  <c r="CG25" i="11"/>
  <c r="CG29" i="11"/>
  <c r="CG42" i="11"/>
  <c r="CG10" i="11"/>
  <c r="CG24" i="11"/>
  <c r="CG41" i="11"/>
  <c r="CG61" i="11"/>
  <c r="CG17" i="11"/>
  <c r="CG22" i="11"/>
  <c r="CG26" i="11"/>
  <c r="CG31" i="11"/>
  <c r="CG32" i="11"/>
  <c r="CG43" i="11"/>
  <c r="CG13" i="11"/>
  <c r="CG15" i="11"/>
  <c r="CG21" i="11"/>
  <c r="CG30" i="11"/>
  <c r="CG48" i="11"/>
  <c r="CG33" i="11"/>
  <c r="CG53" i="11"/>
  <c r="CG57" i="11"/>
  <c r="CG19" i="11"/>
  <c r="CG23" i="11"/>
  <c r="CG28" i="11"/>
  <c r="CG39" i="11"/>
  <c r="CG37" i="11"/>
  <c r="CG45" i="11"/>
  <c r="CG54" i="11"/>
  <c r="CG56" i="11"/>
  <c r="CG38" i="11"/>
  <c r="CG27" i="11"/>
  <c r="CG59" i="11"/>
  <c r="CG18" i="11"/>
  <c r="CG44" i="11"/>
  <c r="CG55" i="11"/>
  <c r="CG62" i="11"/>
  <c r="CG64" i="11"/>
  <c r="BF44" i="3"/>
  <c r="BG44" i="3" s="1"/>
  <c r="BF16" i="3"/>
  <c r="BG16" i="3" s="1"/>
  <c r="X63" i="11"/>
  <c r="X66" i="11"/>
  <c r="X49" i="11"/>
  <c r="X53" i="11"/>
  <c r="X51" i="11"/>
  <c r="X56" i="11"/>
  <c r="X36" i="11"/>
  <c r="X61" i="11"/>
  <c r="X35" i="11"/>
  <c r="X60" i="11"/>
  <c r="X48" i="11"/>
  <c r="X47" i="11"/>
  <c r="X13" i="11"/>
  <c r="X10" i="11"/>
  <c r="X7" i="11"/>
  <c r="X8" i="11"/>
  <c r="X50" i="11"/>
  <c r="X6" i="11"/>
  <c r="X9" i="11"/>
  <c r="X12" i="11"/>
  <c r="X15" i="11"/>
  <c r="X23" i="11"/>
  <c r="X55" i="11"/>
  <c r="X39" i="11"/>
  <c r="X22" i="11"/>
  <c r="X31" i="11"/>
  <c r="X43" i="11"/>
  <c r="X18" i="11"/>
  <c r="X21" i="11"/>
  <c r="X24" i="11"/>
  <c r="X27" i="11"/>
  <c r="X30" i="11"/>
  <c r="X44" i="11"/>
  <c r="X34" i="11"/>
  <c r="X33" i="11"/>
  <c r="X20" i="11"/>
  <c r="X29" i="11"/>
  <c r="X19" i="11"/>
  <c r="X28" i="11"/>
  <c r="X37" i="11"/>
  <c r="X41" i="11"/>
  <c r="X46" i="11"/>
  <c r="X32" i="11"/>
  <c r="X42" i="11"/>
  <c r="X45" i="11"/>
  <c r="X54" i="11"/>
  <c r="X52" i="11"/>
  <c r="X17" i="11"/>
  <c r="X26" i="11"/>
  <c r="X16" i="11"/>
  <c r="X25" i="11"/>
  <c r="X57" i="11"/>
  <c r="X40" i="11"/>
  <c r="X38" i="11"/>
  <c r="X64" i="11"/>
  <c r="X11" i="11"/>
  <c r="X62" i="11"/>
  <c r="X65" i="11"/>
  <c r="X59" i="11"/>
  <c r="X14" i="11"/>
  <c r="X58" i="11"/>
  <c r="AA57" i="11"/>
  <c r="AA59" i="11"/>
  <c r="AA53" i="11"/>
  <c r="AA56" i="11"/>
  <c r="AA55" i="11"/>
  <c r="AA58" i="11"/>
  <c r="AA36" i="11"/>
  <c r="AA43" i="11"/>
  <c r="AA31" i="11"/>
  <c r="AA28" i="11"/>
  <c r="AA25" i="11"/>
  <c r="AA41" i="11"/>
  <c r="AA40" i="11"/>
  <c r="AA37" i="11"/>
  <c r="AA49" i="11"/>
  <c r="AA30" i="11"/>
  <c r="AA27" i="11"/>
  <c r="AA24" i="11"/>
  <c r="AA21" i="11"/>
  <c r="AA18" i="11"/>
  <c r="AA44" i="11"/>
  <c r="AA13" i="11"/>
  <c r="AA34" i="11"/>
  <c r="AA29" i="11"/>
  <c r="AA60" i="11"/>
  <c r="AA14" i="11"/>
  <c r="AA6" i="11"/>
  <c r="AA12" i="11"/>
  <c r="AA26" i="11"/>
  <c r="AA33" i="11"/>
  <c r="AA10" i="11"/>
  <c r="AA15" i="11"/>
  <c r="AA35" i="11"/>
  <c r="AA23" i="11"/>
  <c r="AA20" i="11"/>
  <c r="AA22" i="11"/>
  <c r="AA42" i="11"/>
  <c r="AA8" i="11"/>
  <c r="AA7" i="11"/>
  <c r="AA9" i="11"/>
  <c r="AA52" i="11"/>
  <c r="AA45" i="11"/>
  <c r="AA17" i="11"/>
  <c r="AA19" i="11"/>
  <c r="AA39" i="11"/>
  <c r="AA50" i="11"/>
  <c r="AA47" i="11"/>
  <c r="AA65" i="11"/>
  <c r="AA48" i="11"/>
  <c r="AA16" i="11"/>
  <c r="AA46" i="11"/>
  <c r="AA51" i="11"/>
  <c r="AA66" i="11"/>
  <c r="AA32" i="11"/>
  <c r="AA38" i="11"/>
  <c r="AA54" i="11"/>
  <c r="AA63" i="11"/>
  <c r="AA62" i="11"/>
  <c r="AA64" i="11"/>
  <c r="AA11" i="11"/>
  <c r="AA61" i="11"/>
  <c r="AL41" i="3"/>
  <c r="AM41" i="3" s="1"/>
  <c r="AL31" i="3"/>
  <c r="AM31" i="3" s="1"/>
  <c r="AL42" i="3"/>
  <c r="AM42" i="3" s="1"/>
  <c r="CO66" i="11"/>
  <c r="CO61" i="11"/>
  <c r="CO64" i="11"/>
  <c r="CO63" i="11"/>
  <c r="CO48" i="11"/>
  <c r="CO53" i="11"/>
  <c r="CO51" i="11"/>
  <c r="CO36" i="11"/>
  <c r="CO33" i="11"/>
  <c r="CO13" i="11"/>
  <c r="CO10" i="11"/>
  <c r="CO7" i="11"/>
  <c r="CO6" i="11"/>
  <c r="CO9" i="11"/>
  <c r="CO12" i="11"/>
  <c r="CO11" i="11"/>
  <c r="CO44" i="11"/>
  <c r="CO18" i="11"/>
  <c r="CO20" i="11"/>
  <c r="CO24" i="11"/>
  <c r="CO26" i="11"/>
  <c r="CO30" i="11"/>
  <c r="CO39" i="11"/>
  <c r="CO14" i="11"/>
  <c r="CO35" i="11"/>
  <c r="CO41" i="11"/>
  <c r="CO60" i="11"/>
  <c r="CO56" i="11"/>
  <c r="CO19" i="11"/>
  <c r="CO25" i="11"/>
  <c r="CO31" i="11"/>
  <c r="CO32" i="11"/>
  <c r="CO40" i="11"/>
  <c r="CO50" i="11"/>
  <c r="CO49" i="11"/>
  <c r="CO46" i="11"/>
  <c r="CO17" i="11"/>
  <c r="CO21" i="11"/>
  <c r="CO23" i="11"/>
  <c r="CO27" i="11"/>
  <c r="CO29" i="11"/>
  <c r="CO47" i="11"/>
  <c r="CO42" i="11"/>
  <c r="CO43" i="11"/>
  <c r="CO52" i="11"/>
  <c r="CO15" i="11"/>
  <c r="CO37" i="11"/>
  <c r="CO45" i="11"/>
  <c r="CO55" i="11"/>
  <c r="CO57" i="11"/>
  <c r="CO28" i="11"/>
  <c r="CO62" i="11"/>
  <c r="CO22" i="11"/>
  <c r="CO58" i="11"/>
  <c r="CO59" i="11"/>
  <c r="CO16" i="11"/>
  <c r="CO8" i="11"/>
  <c r="CO34" i="11"/>
  <c r="CO38" i="11"/>
  <c r="CO54" i="11"/>
  <c r="CO65" i="11"/>
  <c r="BX62" i="11"/>
  <c r="BX61" i="11"/>
  <c r="BX65" i="11"/>
  <c r="BX64" i="11"/>
  <c r="BX50" i="11"/>
  <c r="BX59" i="11"/>
  <c r="BX46" i="11"/>
  <c r="BX49" i="11"/>
  <c r="BX52" i="11"/>
  <c r="BX36" i="11"/>
  <c r="BX51" i="11"/>
  <c r="BX34" i="11"/>
  <c r="BX14" i="11"/>
  <c r="BX11" i="11"/>
  <c r="BX8" i="11"/>
  <c r="BX33" i="11"/>
  <c r="BX7" i="11"/>
  <c r="BX10" i="11"/>
  <c r="BX13" i="11"/>
  <c r="BX17" i="11"/>
  <c r="BX26" i="11"/>
  <c r="BX6" i="11"/>
  <c r="BX39" i="11"/>
  <c r="BX18" i="11"/>
  <c r="BX27" i="11"/>
  <c r="BX55" i="11"/>
  <c r="BX42" i="11"/>
  <c r="BX38" i="11"/>
  <c r="BX23" i="11"/>
  <c r="BX9" i="11"/>
  <c r="BX12" i="11"/>
  <c r="BX57" i="11"/>
  <c r="BX21" i="11"/>
  <c r="BX30" i="11"/>
  <c r="BX37" i="11"/>
  <c r="BX16" i="11"/>
  <c r="BX19" i="11"/>
  <c r="BX22" i="11"/>
  <c r="BX25" i="11"/>
  <c r="BX28" i="11"/>
  <c r="BX31" i="11"/>
  <c r="BX40" i="11"/>
  <c r="BX48" i="11"/>
  <c r="BX54" i="11"/>
  <c r="BX41" i="11"/>
  <c r="BX20" i="11"/>
  <c r="BX29" i="11"/>
  <c r="BX24" i="11"/>
  <c r="BX32" i="11"/>
  <c r="BX35" i="11"/>
  <c r="BX47" i="11"/>
  <c r="BX56" i="11"/>
  <c r="BX15" i="11"/>
  <c r="BX45" i="11"/>
  <c r="BX53" i="11"/>
  <c r="BX63" i="11"/>
  <c r="BX43" i="11"/>
  <c r="BX44" i="11"/>
  <c r="BX58" i="11"/>
  <c r="BX60" i="11"/>
  <c r="BX66" i="11"/>
  <c r="BF23" i="3"/>
  <c r="BG23" i="3" s="1"/>
  <c r="H43" i="5"/>
  <c r="H37" i="5"/>
  <c r="H42" i="5"/>
  <c r="H36" i="5"/>
  <c r="H30" i="5"/>
  <c r="H24" i="5"/>
  <c r="H40" i="5"/>
  <c r="H32" i="5"/>
  <c r="H25" i="5"/>
  <c r="H39" i="5"/>
  <c r="H31" i="5"/>
  <c r="H38" i="5"/>
  <c r="H29" i="5"/>
  <c r="H23" i="5"/>
  <c r="H35" i="5"/>
  <c r="H28" i="5"/>
  <c r="H34" i="5"/>
  <c r="H27" i="5"/>
  <c r="H41" i="5"/>
  <c r="H33" i="5"/>
  <c r="H26" i="5"/>
  <c r="AJ63" i="11"/>
  <c r="AJ66" i="11"/>
  <c r="AJ49" i="11"/>
  <c r="AJ60" i="11"/>
  <c r="AJ53" i="11"/>
  <c r="AJ56" i="11"/>
  <c r="AJ51" i="11"/>
  <c r="AJ61" i="11"/>
  <c r="AJ36" i="11"/>
  <c r="AJ32" i="11"/>
  <c r="AJ48" i="11"/>
  <c r="AJ47" i="11"/>
  <c r="AJ50" i="11"/>
  <c r="AJ35" i="11"/>
  <c r="AJ13" i="11"/>
  <c r="AJ10" i="11"/>
  <c r="AJ7" i="11"/>
  <c r="AJ8" i="11"/>
  <c r="AJ6" i="11"/>
  <c r="AJ9" i="11"/>
  <c r="AJ12" i="11"/>
  <c r="AJ15" i="11"/>
  <c r="AJ23" i="11"/>
  <c r="AJ16" i="11"/>
  <c r="AJ25" i="11"/>
  <c r="AJ43" i="11"/>
  <c r="AJ57" i="11"/>
  <c r="AJ38" i="11"/>
  <c r="AJ11" i="11"/>
  <c r="AJ14" i="11"/>
  <c r="AJ39" i="11"/>
  <c r="AJ20" i="11"/>
  <c r="AJ29" i="11"/>
  <c r="AJ55" i="11"/>
  <c r="AJ22" i="11"/>
  <c r="AJ31" i="11"/>
  <c r="AJ18" i="11"/>
  <c r="AJ21" i="11"/>
  <c r="AJ24" i="11"/>
  <c r="AJ27" i="11"/>
  <c r="AJ30" i="11"/>
  <c r="AJ45" i="11"/>
  <c r="AJ44" i="11"/>
  <c r="AJ54" i="11"/>
  <c r="AJ34" i="11"/>
  <c r="AJ33" i="11"/>
  <c r="AJ17" i="11"/>
  <c r="AJ26" i="11"/>
  <c r="AJ19" i="11"/>
  <c r="AJ28" i="11"/>
  <c r="AJ37" i="11"/>
  <c r="AJ40" i="11"/>
  <c r="AJ41" i="11"/>
  <c r="AJ46" i="11"/>
  <c r="AJ42" i="11"/>
  <c r="AJ59" i="11"/>
  <c r="AJ52" i="11"/>
  <c r="AJ64" i="11"/>
  <c r="AJ58" i="11"/>
  <c r="AJ62" i="11"/>
  <c r="AJ65" i="11"/>
  <c r="BK64" i="11"/>
  <c r="BK58" i="11"/>
  <c r="BK54" i="11"/>
  <c r="BK57" i="11"/>
  <c r="BK55" i="11"/>
  <c r="BK51" i="11"/>
  <c r="BK44" i="11"/>
  <c r="BK36" i="11"/>
  <c r="BK43" i="11"/>
  <c r="BK39" i="11"/>
  <c r="BK42" i="11"/>
  <c r="BK40" i="11"/>
  <c r="BK37" i="11"/>
  <c r="BK29" i="11"/>
  <c r="BK26" i="11"/>
  <c r="BK23" i="11"/>
  <c r="BK20" i="11"/>
  <c r="BK17" i="11"/>
  <c r="BK45" i="11"/>
  <c r="BK15" i="11"/>
  <c r="BK6" i="11"/>
  <c r="BK12" i="11"/>
  <c r="BK8" i="11"/>
  <c r="BK14" i="11"/>
  <c r="BK16" i="11"/>
  <c r="BK35" i="11"/>
  <c r="BK18" i="11"/>
  <c r="BK32" i="11"/>
  <c r="BK33" i="11"/>
  <c r="BK38" i="11"/>
  <c r="BK52" i="11"/>
  <c r="BK59" i="11"/>
  <c r="BK9" i="11"/>
  <c r="BK7" i="11"/>
  <c r="BK31" i="11"/>
  <c r="BK30" i="11"/>
  <c r="BK48" i="11"/>
  <c r="BK50" i="11"/>
  <c r="BK10" i="11"/>
  <c r="BK28" i="11"/>
  <c r="BK63" i="11"/>
  <c r="BK53" i="11"/>
  <c r="BK11" i="11"/>
  <c r="BK13" i="11"/>
  <c r="BK25" i="11"/>
  <c r="BK34" i="11"/>
  <c r="BK56" i="11"/>
  <c r="BK22" i="11"/>
  <c r="BK24" i="11"/>
  <c r="BK27" i="11"/>
  <c r="BK47" i="11"/>
  <c r="BK61" i="11"/>
  <c r="BK49" i="11"/>
  <c r="BK62" i="11"/>
  <c r="BK19" i="11"/>
  <c r="BK21" i="11"/>
  <c r="BK66" i="11"/>
  <c r="BK65" i="11"/>
  <c r="BK46" i="11"/>
  <c r="BK41" i="11"/>
  <c r="BK60" i="11"/>
  <c r="AC58" i="11"/>
  <c r="AC57" i="11"/>
  <c r="AC56" i="11"/>
  <c r="AC54" i="11"/>
  <c r="AC47" i="11"/>
  <c r="AC38" i="11"/>
  <c r="AC42" i="11"/>
  <c r="AC41" i="11"/>
  <c r="AC29" i="11"/>
  <c r="AC50" i="11"/>
  <c r="AC45" i="11"/>
  <c r="AC44" i="11"/>
  <c r="AC31" i="11"/>
  <c r="AC28" i="11"/>
  <c r="AC25" i="11"/>
  <c r="AC22" i="11"/>
  <c r="AC19" i="11"/>
  <c r="AC16" i="11"/>
  <c r="AC32" i="11"/>
  <c r="AC36" i="11"/>
  <c r="AC7" i="11"/>
  <c r="AC13" i="11"/>
  <c r="AC17" i="11"/>
  <c r="AC26" i="11"/>
  <c r="AC35" i="11"/>
  <c r="AC34" i="11"/>
  <c r="AC37" i="11"/>
  <c r="AC59" i="11"/>
  <c r="AC6" i="11"/>
  <c r="AC12" i="11"/>
  <c r="AC11" i="11"/>
  <c r="AC30" i="11"/>
  <c r="AC51" i="11"/>
  <c r="AC61" i="11"/>
  <c r="AC9" i="11"/>
  <c r="AC27" i="11"/>
  <c r="AC63" i="11"/>
  <c r="AC48" i="11"/>
  <c r="AC15" i="11"/>
  <c r="AC8" i="11"/>
  <c r="AC10" i="11"/>
  <c r="AC24" i="11"/>
  <c r="AC49" i="11"/>
  <c r="AC33" i="11"/>
  <c r="AC21" i="11"/>
  <c r="AC23" i="11"/>
  <c r="AC43" i="11"/>
  <c r="AC18" i="11"/>
  <c r="AC40" i="11"/>
  <c r="AC55" i="11"/>
  <c r="AC66" i="11"/>
  <c r="AC14" i="11"/>
  <c r="AC52" i="11"/>
  <c r="AC65" i="11"/>
  <c r="AC46" i="11"/>
  <c r="AC39" i="11"/>
  <c r="AC20" i="11"/>
  <c r="AC53" i="11"/>
  <c r="AC64" i="11"/>
  <c r="AC60" i="11"/>
  <c r="AC62" i="11"/>
  <c r="AC9" i="12"/>
  <c r="CI64" i="11"/>
  <c r="CI61" i="11"/>
  <c r="CI51" i="11"/>
  <c r="CI56" i="11"/>
  <c r="CI48" i="11"/>
  <c r="CI36" i="11"/>
  <c r="CI33" i="11"/>
  <c r="CI13" i="11"/>
  <c r="CI10" i="11"/>
  <c r="CI7" i="11"/>
  <c r="CI12" i="11"/>
  <c r="CI6" i="11"/>
  <c r="CI9" i="11"/>
  <c r="CI14" i="11"/>
  <c r="CI42" i="11"/>
  <c r="CI35" i="11"/>
  <c r="CI40" i="11"/>
  <c r="CI47" i="11"/>
  <c r="CI49" i="11"/>
  <c r="CI46" i="11"/>
  <c r="CI57" i="11"/>
  <c r="CI44" i="11"/>
  <c r="CI16" i="11"/>
  <c r="CI17" i="11"/>
  <c r="CI21" i="11"/>
  <c r="CI22" i="11"/>
  <c r="CI23" i="11"/>
  <c r="CI27" i="11"/>
  <c r="CI28" i="11"/>
  <c r="CI29" i="11"/>
  <c r="CI32" i="11"/>
  <c r="CI43" i="11"/>
  <c r="CI52" i="11"/>
  <c r="CI60" i="11"/>
  <c r="CI15" i="11"/>
  <c r="CI37" i="11"/>
  <c r="CI45" i="11"/>
  <c r="CI38" i="11"/>
  <c r="CI55" i="11"/>
  <c r="CI53" i="11"/>
  <c r="CI8" i="11"/>
  <c r="CI34" i="11"/>
  <c r="CI41" i="11"/>
  <c r="CI39" i="11"/>
  <c r="CI50" i="11"/>
  <c r="CI58" i="11"/>
  <c r="CI66" i="11"/>
  <c r="CI30" i="11"/>
  <c r="CI24" i="11"/>
  <c r="CI31" i="11"/>
  <c r="CI54" i="11"/>
  <c r="CI20" i="11"/>
  <c r="CI18" i="11"/>
  <c r="CI25" i="11"/>
  <c r="CI59" i="11"/>
  <c r="CI63" i="11"/>
  <c r="CI65" i="11"/>
  <c r="CI11" i="11"/>
  <c r="CI19" i="11"/>
  <c r="CI26" i="11"/>
  <c r="CI62" i="11"/>
  <c r="BF66" i="3"/>
  <c r="BG66" i="3" s="1"/>
  <c r="AE56" i="11"/>
  <c r="AE55" i="11"/>
  <c r="AE54" i="11"/>
  <c r="AE58" i="11"/>
  <c r="AE57" i="11"/>
  <c r="AE42" i="11"/>
  <c r="AE30" i="11"/>
  <c r="AE27" i="11"/>
  <c r="AE40" i="11"/>
  <c r="AE48" i="11"/>
  <c r="AE45" i="11"/>
  <c r="AE36" i="11"/>
  <c r="AE33" i="11"/>
  <c r="AE39" i="11"/>
  <c r="AE43" i="11"/>
  <c r="AE29" i="11"/>
  <c r="AE26" i="11"/>
  <c r="AE23" i="11"/>
  <c r="AE20" i="11"/>
  <c r="AE17" i="11"/>
  <c r="AE13" i="11"/>
  <c r="AE22" i="11"/>
  <c r="AE24" i="11"/>
  <c r="AE35" i="11"/>
  <c r="AE44" i="11"/>
  <c r="AE10" i="11"/>
  <c r="AE12" i="11"/>
  <c r="AE15" i="11"/>
  <c r="AE19" i="11"/>
  <c r="AE21" i="11"/>
  <c r="AE34" i="11"/>
  <c r="AE41" i="11"/>
  <c r="AE11" i="11"/>
  <c r="AE16" i="11"/>
  <c r="AE18" i="11"/>
  <c r="AE38" i="11"/>
  <c r="AE9" i="11"/>
  <c r="AE31" i="11"/>
  <c r="AE32" i="11"/>
  <c r="AE50" i="11"/>
  <c r="AE28" i="11"/>
  <c r="AE14" i="11"/>
  <c r="AE64" i="11"/>
  <c r="AE6" i="11"/>
  <c r="AE8" i="11"/>
  <c r="AE37" i="11"/>
  <c r="AE51" i="11"/>
  <c r="AE52" i="11"/>
  <c r="AE61" i="11"/>
  <c r="AE62" i="11"/>
  <c r="AE60" i="11"/>
  <c r="AE7" i="11"/>
  <c r="AE25" i="11"/>
  <c r="AE46" i="11"/>
  <c r="AE59" i="11"/>
  <c r="AE65" i="11"/>
  <c r="AE66" i="11"/>
  <c r="AE49" i="11"/>
  <c r="AE53" i="11"/>
  <c r="AE47" i="11"/>
  <c r="AE63" i="11"/>
  <c r="D11" i="10"/>
  <c r="AC11" i="12" s="1"/>
  <c r="BZ59" i="3"/>
  <c r="CA59" i="3" s="1"/>
  <c r="CS17" i="3"/>
  <c r="CT17" i="3" s="1"/>
  <c r="CU17" i="3" s="1"/>
  <c r="CV17" i="3" s="1"/>
  <c r="CS64" i="3"/>
  <c r="CT64" i="3" s="1"/>
  <c r="CS53" i="3"/>
  <c r="CT53" i="3" s="1"/>
  <c r="CU53" i="3" s="1"/>
  <c r="CV53" i="3" s="1"/>
  <c r="CS13" i="3"/>
  <c r="CT13" i="3" s="1"/>
  <c r="CU13" i="3" s="1"/>
  <c r="CV13" i="3" s="1"/>
  <c r="CS6" i="3"/>
  <c r="CT6" i="3" s="1"/>
  <c r="CU6" i="3" s="1"/>
  <c r="CS18" i="3"/>
  <c r="CT18" i="3" s="1"/>
  <c r="CU18" i="3" s="1"/>
  <c r="CV18" i="3" s="1"/>
  <c r="CS63" i="3"/>
  <c r="CT63" i="3" s="1"/>
  <c r="CU63" i="3" s="1"/>
  <c r="CV63" i="3" s="1"/>
  <c r="CS30" i="3"/>
  <c r="CT30" i="3" s="1"/>
  <c r="CU30" i="3" s="1"/>
  <c r="CV30" i="3" s="1"/>
  <c r="CS33" i="3"/>
  <c r="CT33" i="3" s="1"/>
  <c r="CU34" i="3" s="1"/>
  <c r="CV34" i="3" s="1"/>
  <c r="Z62" i="11"/>
  <c r="Z61" i="11"/>
  <c r="Z54" i="11"/>
  <c r="Z57" i="11"/>
  <c r="Z50" i="11"/>
  <c r="Z46" i="11"/>
  <c r="Z64" i="11"/>
  <c r="Z49" i="11"/>
  <c r="Z48" i="11"/>
  <c r="Z59" i="11"/>
  <c r="Z36" i="11"/>
  <c r="Z37" i="11"/>
  <c r="Z34" i="11"/>
  <c r="Z14" i="11"/>
  <c r="Z11" i="11"/>
  <c r="Z8" i="11"/>
  <c r="Z51" i="11"/>
  <c r="Z33" i="11"/>
  <c r="Z9" i="11"/>
  <c r="Z7" i="11"/>
  <c r="Z10" i="11"/>
  <c r="Z13" i="11"/>
  <c r="Z6" i="11"/>
  <c r="Z24" i="11"/>
  <c r="Z23" i="11"/>
  <c r="Z52" i="11"/>
  <c r="Z43" i="11"/>
  <c r="Z44" i="11"/>
  <c r="Z56" i="11"/>
  <c r="Z12" i="11"/>
  <c r="Z21" i="11"/>
  <c r="Z30" i="11"/>
  <c r="Z20" i="11"/>
  <c r="Z29" i="11"/>
  <c r="Z45" i="11"/>
  <c r="Z42" i="11"/>
  <c r="Z38" i="11"/>
  <c r="Z41" i="11"/>
  <c r="Z16" i="11"/>
  <c r="Z19" i="11"/>
  <c r="Z22" i="11"/>
  <c r="Z25" i="11"/>
  <c r="Z28" i="11"/>
  <c r="Z31" i="11"/>
  <c r="Z18" i="11"/>
  <c r="Z27" i="11"/>
  <c r="Z17" i="11"/>
  <c r="Z26" i="11"/>
  <c r="Z39" i="11"/>
  <c r="Z35" i="11"/>
  <c r="Z55" i="11"/>
  <c r="Z53" i="11"/>
  <c r="Z15" i="11"/>
  <c r="Z32" i="11"/>
  <c r="Z47" i="11"/>
  <c r="Z60" i="11"/>
  <c r="Z66" i="11"/>
  <c r="Z58" i="11"/>
  <c r="Z65" i="11"/>
  <c r="Z40" i="11"/>
  <c r="Z63" i="11"/>
  <c r="BL62" i="11"/>
  <c r="BL61" i="11"/>
  <c r="BL65" i="11"/>
  <c r="BL50" i="11"/>
  <c r="BL64" i="11"/>
  <c r="BL59" i="11"/>
  <c r="BL46" i="11"/>
  <c r="BL49" i="11"/>
  <c r="BY49" i="11" s="1"/>
  <c r="BL52" i="11"/>
  <c r="BL36" i="11"/>
  <c r="BL51" i="11"/>
  <c r="BL34" i="11"/>
  <c r="BL33" i="11"/>
  <c r="BL14" i="11"/>
  <c r="BL11" i="11"/>
  <c r="BL8" i="11"/>
  <c r="BL7" i="11"/>
  <c r="BL10" i="11"/>
  <c r="BL13" i="11"/>
  <c r="BL17" i="11"/>
  <c r="BL26" i="11"/>
  <c r="BL9" i="11"/>
  <c r="BL12" i="11"/>
  <c r="BL57" i="11"/>
  <c r="BL21" i="11"/>
  <c r="BL30" i="11"/>
  <c r="BL32" i="11"/>
  <c r="BL37" i="11"/>
  <c r="BL16" i="11"/>
  <c r="BL19" i="11"/>
  <c r="BL22" i="11"/>
  <c r="BL25" i="11"/>
  <c r="BL28" i="11"/>
  <c r="BL31" i="11"/>
  <c r="BL41" i="11"/>
  <c r="BL23" i="11"/>
  <c r="BL24" i="11"/>
  <c r="BY24" i="11" s="1"/>
  <c r="BZ24" i="11" s="1"/>
  <c r="CA24" i="11" s="1"/>
  <c r="BL35" i="11"/>
  <c r="BL15" i="11"/>
  <c r="BL40" i="11"/>
  <c r="BL48" i="11"/>
  <c r="BL44" i="11"/>
  <c r="BL47" i="11"/>
  <c r="BY47" i="11" s="1"/>
  <c r="BL20" i="11"/>
  <c r="BL29" i="11"/>
  <c r="BL6" i="11"/>
  <c r="BL18" i="11"/>
  <c r="BL27" i="11"/>
  <c r="BL54" i="11"/>
  <c r="BL42" i="11"/>
  <c r="BL38" i="11"/>
  <c r="BL45" i="11"/>
  <c r="BL43" i="11"/>
  <c r="BL58" i="11"/>
  <c r="BL53" i="11"/>
  <c r="BY53" i="11" s="1"/>
  <c r="BZ53" i="11" s="1"/>
  <c r="CA53" i="11" s="1"/>
  <c r="BL60" i="11"/>
  <c r="BL63" i="11"/>
  <c r="BL66" i="11"/>
  <c r="BL56" i="11"/>
  <c r="BL55" i="11"/>
  <c r="BL39" i="11"/>
  <c r="BZ26" i="3"/>
  <c r="CA26" i="3" s="1"/>
  <c r="BZ18" i="3"/>
  <c r="CA18" i="3" s="1"/>
  <c r="BZ12" i="3"/>
  <c r="CA12" i="3" s="1"/>
  <c r="BF55" i="3"/>
  <c r="BG55" i="3" s="1"/>
  <c r="AL36" i="3"/>
  <c r="AM36" i="3" s="1"/>
  <c r="V63" i="11"/>
  <c r="V62" i="11"/>
  <c r="V66" i="11"/>
  <c r="V65" i="11"/>
  <c r="V55" i="11"/>
  <c r="V58" i="11"/>
  <c r="V36" i="11"/>
  <c r="V49" i="11"/>
  <c r="V52" i="11"/>
  <c r="V15" i="11"/>
  <c r="V12" i="11"/>
  <c r="V9" i="11"/>
  <c r="V6" i="11"/>
  <c r="V47" i="11"/>
  <c r="V46" i="11"/>
  <c r="V35" i="11"/>
  <c r="V34" i="11"/>
  <c r="V8" i="11"/>
  <c r="V11" i="11"/>
  <c r="V14" i="11"/>
  <c r="V21" i="11"/>
  <c r="V30" i="11"/>
  <c r="V45" i="11"/>
  <c r="V41" i="11"/>
  <c r="V43" i="11"/>
  <c r="V56" i="11"/>
  <c r="V7" i="11"/>
  <c r="V19" i="11"/>
  <c r="V25" i="11"/>
  <c r="V31" i="11"/>
  <c r="V32" i="11"/>
  <c r="V38" i="11"/>
  <c r="V18" i="11"/>
  <c r="V27" i="11"/>
  <c r="V50" i="11"/>
  <c r="V40" i="11"/>
  <c r="V51" i="11"/>
  <c r="V10" i="11"/>
  <c r="V13" i="11"/>
  <c r="V44" i="11"/>
  <c r="V39" i="11"/>
  <c r="V16" i="11"/>
  <c r="V22" i="11"/>
  <c r="V28" i="11"/>
  <c r="V24" i="11"/>
  <c r="V17" i="11"/>
  <c r="V20" i="11"/>
  <c r="V23" i="11"/>
  <c r="V26" i="11"/>
  <c r="V29" i="11"/>
  <c r="V37" i="11"/>
  <c r="V53" i="11"/>
  <c r="V57" i="11"/>
  <c r="V61" i="11"/>
  <c r="V64" i="11"/>
  <c r="V42" i="11"/>
  <c r="V54" i="11"/>
  <c r="V48" i="11"/>
  <c r="V59" i="11"/>
  <c r="V60" i="11"/>
  <c r="V33" i="11"/>
  <c r="BF64" i="3"/>
  <c r="BG64" i="3" s="1"/>
  <c r="BF40" i="3"/>
  <c r="BG40" i="3" s="1"/>
  <c r="CE65" i="11"/>
  <c r="CE64" i="11"/>
  <c r="CE50" i="11"/>
  <c r="CE62" i="11"/>
  <c r="CE61" i="11"/>
  <c r="CE54" i="11"/>
  <c r="CE46" i="11"/>
  <c r="CE36" i="11"/>
  <c r="CE49" i="11"/>
  <c r="CE34" i="11"/>
  <c r="CE14" i="11"/>
  <c r="CE11" i="11"/>
  <c r="CE8" i="11"/>
  <c r="CE10" i="11"/>
  <c r="CE13" i="11"/>
  <c r="CE15" i="11"/>
  <c r="CE7" i="11"/>
  <c r="CE21" i="11"/>
  <c r="CE30" i="11"/>
  <c r="CE32" i="11"/>
  <c r="CE33" i="11"/>
  <c r="CE41" i="11"/>
  <c r="CE16" i="11"/>
  <c r="CE23" i="11"/>
  <c r="CE25" i="11"/>
  <c r="CE37" i="11"/>
  <c r="CE47" i="11"/>
  <c r="CE56" i="11"/>
  <c r="CE9" i="11"/>
  <c r="CE18" i="11"/>
  <c r="CE27" i="11"/>
  <c r="CE40" i="11"/>
  <c r="CE48" i="11"/>
  <c r="CE20" i="11"/>
  <c r="CE22" i="11"/>
  <c r="CE29" i="11"/>
  <c r="CE31" i="11"/>
  <c r="CE35" i="11"/>
  <c r="CE38" i="11"/>
  <c r="CE6" i="11"/>
  <c r="CE24" i="11"/>
  <c r="CE55" i="11"/>
  <c r="CE39" i="11"/>
  <c r="CE42" i="11"/>
  <c r="CE43" i="11"/>
  <c r="CE44" i="11"/>
  <c r="CE45" i="11"/>
  <c r="CE51" i="11"/>
  <c r="CE19" i="11"/>
  <c r="CE26" i="11"/>
  <c r="CE63" i="11"/>
  <c r="CE52" i="11"/>
  <c r="CE53" i="11"/>
  <c r="CE60" i="11"/>
  <c r="CE58" i="11"/>
  <c r="CE12" i="11"/>
  <c r="CE28" i="11"/>
  <c r="CE57" i="11"/>
  <c r="CE66" i="11"/>
  <c r="CE17" i="11"/>
  <c r="CE59" i="11"/>
  <c r="AL32" i="3"/>
  <c r="AM32" i="3" s="1"/>
  <c r="AL44" i="3"/>
  <c r="AM44" i="3" s="1"/>
  <c r="AL21" i="3"/>
  <c r="AM21" i="3" s="1"/>
  <c r="AL13" i="3"/>
  <c r="AM13" i="3" s="1"/>
  <c r="AM6" i="3"/>
  <c r="AL39" i="3"/>
  <c r="AM39" i="3" s="1"/>
  <c r="AL48" i="3"/>
  <c r="AM48" i="3" s="1"/>
  <c r="AL66" i="3"/>
  <c r="AM66" i="3" s="1"/>
  <c r="CN57" i="11"/>
  <c r="CN53" i="11"/>
  <c r="CN56" i="11"/>
  <c r="CN63" i="11"/>
  <c r="CN50" i="11"/>
  <c r="CN44" i="11"/>
  <c r="CN39" i="11"/>
  <c r="CN54" i="11"/>
  <c r="CN42" i="11"/>
  <c r="CN32" i="11"/>
  <c r="CN31" i="11"/>
  <c r="CN28" i="11"/>
  <c r="CN25" i="11"/>
  <c r="CN22" i="11"/>
  <c r="CN19" i="11"/>
  <c r="CN16" i="11"/>
  <c r="CN41" i="11"/>
  <c r="CN36" i="11"/>
  <c r="CN9" i="11"/>
  <c r="CN15" i="11"/>
  <c r="CN52" i="11"/>
  <c r="CN40" i="11"/>
  <c r="CN48" i="11"/>
  <c r="CN65" i="11"/>
  <c r="CN12" i="11"/>
  <c r="CN34" i="11"/>
  <c r="CN37" i="11"/>
  <c r="CN18" i="11"/>
  <c r="CN20" i="11"/>
  <c r="CN24" i="11"/>
  <c r="CN26" i="11"/>
  <c r="CN30" i="11"/>
  <c r="CN46" i="11"/>
  <c r="CN45" i="11"/>
  <c r="CN8" i="11"/>
  <c r="CN7" i="11"/>
  <c r="CN47" i="11"/>
  <c r="CN51" i="11"/>
  <c r="CN11" i="11"/>
  <c r="CN10" i="11"/>
  <c r="CN43" i="11"/>
  <c r="CN13" i="11"/>
  <c r="CN38" i="11"/>
  <c r="CN17" i="11"/>
  <c r="CN21" i="11"/>
  <c r="CN23" i="11"/>
  <c r="CN27" i="11"/>
  <c r="CN29" i="11"/>
  <c r="CN35" i="11"/>
  <c r="CN33" i="11"/>
  <c r="CN60" i="11"/>
  <c r="CN49" i="11"/>
  <c r="CN58" i="11"/>
  <c r="CN59" i="11"/>
  <c r="CN64" i="11"/>
  <c r="CN6" i="11"/>
  <c r="CN55" i="11"/>
  <c r="CN62" i="11"/>
  <c r="CN66" i="11"/>
  <c r="CN14" i="11"/>
  <c r="CN61" i="11"/>
  <c r="BF51" i="3"/>
  <c r="BG51" i="3" s="1"/>
  <c r="CQ65" i="11"/>
  <c r="CQ64" i="11"/>
  <c r="CQ62" i="11"/>
  <c r="CQ61" i="11"/>
  <c r="CQ50" i="11"/>
  <c r="CQ46" i="11"/>
  <c r="CQ36" i="11"/>
  <c r="CQ34" i="11"/>
  <c r="CQ14" i="11"/>
  <c r="CQ11" i="11"/>
  <c r="CQ8" i="11"/>
  <c r="CQ49" i="11"/>
  <c r="CQ7" i="11"/>
  <c r="CQ10" i="11"/>
  <c r="CQ13" i="11"/>
  <c r="CQ6" i="11"/>
  <c r="CQ24" i="11"/>
  <c r="CQ55" i="11"/>
  <c r="CQ42" i="11"/>
  <c r="CQ44" i="11"/>
  <c r="CQ12" i="11"/>
  <c r="CQ19" i="11"/>
  <c r="CQ23" i="11"/>
  <c r="CQ28" i="11"/>
  <c r="CQ33" i="11"/>
  <c r="CQ57" i="11"/>
  <c r="CQ51" i="11"/>
  <c r="CQ63" i="11"/>
  <c r="CQ21" i="11"/>
  <c r="CQ30" i="11"/>
  <c r="CQ37" i="11"/>
  <c r="CQ40" i="11"/>
  <c r="CQ41" i="11"/>
  <c r="CQ48" i="11"/>
  <c r="CQ54" i="11"/>
  <c r="CQ16" i="11"/>
  <c r="CQ20" i="11"/>
  <c r="CQ25" i="11"/>
  <c r="CQ29" i="11"/>
  <c r="CQ45" i="11"/>
  <c r="CQ47" i="11"/>
  <c r="CQ9" i="11"/>
  <c r="CQ18" i="11"/>
  <c r="CQ27" i="11"/>
  <c r="CQ43" i="11"/>
  <c r="CQ17" i="11"/>
  <c r="CQ31" i="11"/>
  <c r="CQ59" i="11"/>
  <c r="CQ66" i="11"/>
  <c r="CQ32" i="11"/>
  <c r="CQ35" i="11"/>
  <c r="CQ26" i="11"/>
  <c r="CQ58" i="11"/>
  <c r="CQ39" i="11"/>
  <c r="CQ15" i="11"/>
  <c r="CQ38" i="11"/>
  <c r="CQ52" i="11"/>
  <c r="CQ53" i="11"/>
  <c r="CQ60" i="11"/>
  <c r="CQ22" i="11"/>
  <c r="CQ56" i="11"/>
  <c r="BF24" i="3"/>
  <c r="BG24" i="3" s="1"/>
  <c r="CJ64" i="11"/>
  <c r="CJ58" i="11"/>
  <c r="CJ54" i="11"/>
  <c r="CJ57" i="11"/>
  <c r="CJ55" i="11"/>
  <c r="CJ52" i="11"/>
  <c r="CJ51" i="11"/>
  <c r="CJ44" i="11"/>
  <c r="CJ42" i="11"/>
  <c r="CJ36" i="11"/>
  <c r="CJ40" i="11"/>
  <c r="CJ39" i="11"/>
  <c r="CJ43" i="11"/>
  <c r="CJ29" i="11"/>
  <c r="CJ26" i="11"/>
  <c r="CJ23" i="11"/>
  <c r="CJ20" i="11"/>
  <c r="CJ17" i="11"/>
  <c r="CJ37" i="11"/>
  <c r="CJ7" i="11"/>
  <c r="CJ25" i="11"/>
  <c r="CJ27" i="11"/>
  <c r="CJ22" i="11"/>
  <c r="CJ31" i="11"/>
  <c r="CJ41" i="11"/>
  <c r="CJ15" i="11"/>
  <c r="CJ11" i="11"/>
  <c r="CJ35" i="11"/>
  <c r="CJ46" i="11"/>
  <c r="CJ32" i="11"/>
  <c r="CJ45" i="11"/>
  <c r="CJ6" i="11"/>
  <c r="CJ14" i="11"/>
  <c r="CJ12" i="11"/>
  <c r="CJ21" i="11"/>
  <c r="CJ8" i="11"/>
  <c r="CJ48" i="11"/>
  <c r="CJ33" i="11"/>
  <c r="CJ50" i="11"/>
  <c r="CJ19" i="11"/>
  <c r="CJ13" i="11"/>
  <c r="CJ9" i="11"/>
  <c r="CJ16" i="11"/>
  <c r="CJ28" i="11"/>
  <c r="CJ30" i="11"/>
  <c r="CJ34" i="11"/>
  <c r="CJ38" i="11"/>
  <c r="CJ59" i="11"/>
  <c r="CJ61" i="11"/>
  <c r="CJ53" i="11"/>
  <c r="CJ24" i="11"/>
  <c r="CJ10" i="11"/>
  <c r="CJ56" i="11"/>
  <c r="CJ62" i="11"/>
  <c r="CJ47" i="11"/>
  <c r="CJ66" i="11"/>
  <c r="CJ49" i="11"/>
  <c r="CJ63" i="11"/>
  <c r="CJ65" i="11"/>
  <c r="CJ60" i="11"/>
  <c r="CJ18" i="11"/>
  <c r="BY57" i="11"/>
  <c r="AC13" i="12"/>
  <c r="BZ50" i="3"/>
  <c r="CA50" i="3" s="1"/>
  <c r="BF31" i="3"/>
  <c r="BG31" i="3" s="1"/>
  <c r="AI58" i="11"/>
  <c r="AI56" i="11"/>
  <c r="AI54" i="11"/>
  <c r="AI47" i="11"/>
  <c r="AI57" i="11"/>
  <c r="AI60" i="11"/>
  <c r="AI53" i="11"/>
  <c r="AI29" i="11"/>
  <c r="AI45" i="11"/>
  <c r="AI44" i="11"/>
  <c r="AI36" i="11"/>
  <c r="AI32" i="11"/>
  <c r="AI39" i="11"/>
  <c r="AI38" i="11"/>
  <c r="AI31" i="11"/>
  <c r="AI28" i="11"/>
  <c r="AI25" i="11"/>
  <c r="AI22" i="11"/>
  <c r="AI19" i="11"/>
  <c r="AI16" i="11"/>
  <c r="AI41" i="11"/>
  <c r="AI42" i="11"/>
  <c r="AI14" i="11"/>
  <c r="AI18" i="11"/>
  <c r="AI20" i="11"/>
  <c r="AI40" i="11"/>
  <c r="AI46" i="11"/>
  <c r="AI52" i="11"/>
  <c r="AI7" i="11"/>
  <c r="AI13" i="11"/>
  <c r="AI17" i="11"/>
  <c r="AI26" i="11"/>
  <c r="AI34" i="11"/>
  <c r="AI37" i="11"/>
  <c r="AI11" i="11"/>
  <c r="AI30" i="11"/>
  <c r="AI51" i="11"/>
  <c r="AI27" i="11"/>
  <c r="AI48" i="11"/>
  <c r="AI12" i="11"/>
  <c r="AI8" i="11"/>
  <c r="AI10" i="11"/>
  <c r="AI35" i="11"/>
  <c r="AI24" i="11"/>
  <c r="AI59" i="11"/>
  <c r="AI63" i="11"/>
  <c r="AI49" i="11"/>
  <c r="AI9" i="11"/>
  <c r="AI15" i="11"/>
  <c r="AI33" i="11"/>
  <c r="AI55" i="11"/>
  <c r="AI61" i="11"/>
  <c r="AI6" i="11"/>
  <c r="AI43" i="11"/>
  <c r="AI21" i="11"/>
  <c r="AI50" i="11"/>
  <c r="AI23" i="11"/>
  <c r="AI65" i="11"/>
  <c r="AI62" i="11"/>
  <c r="AI66" i="11"/>
  <c r="AI64" i="11"/>
  <c r="D9" i="10"/>
  <c r="BC66" i="11"/>
  <c r="BC60" i="11"/>
  <c r="BC56" i="11"/>
  <c r="BC53" i="11"/>
  <c r="BC47" i="11"/>
  <c r="BC36" i="11"/>
  <c r="BC32" i="11"/>
  <c r="BC39" i="11"/>
  <c r="BC9" i="11"/>
  <c r="BC12" i="11"/>
  <c r="BC43" i="11"/>
  <c r="BC10" i="11"/>
  <c r="BC42" i="11"/>
  <c r="BC34" i="11"/>
  <c r="BC58" i="11"/>
  <c r="BC26" i="11"/>
  <c r="BC15" i="11"/>
  <c r="BC29" i="11"/>
  <c r="BC19" i="11"/>
  <c r="BC28" i="11"/>
  <c r="BC41" i="11"/>
  <c r="BC46" i="11"/>
  <c r="BC6" i="11"/>
  <c r="BC13" i="11"/>
  <c r="BC33" i="11"/>
  <c r="BC16" i="11"/>
  <c r="BC25" i="11"/>
  <c r="BC44" i="11"/>
  <c r="BC45" i="11"/>
  <c r="BC54" i="11"/>
  <c r="BC35" i="11"/>
  <c r="BC38" i="11"/>
  <c r="BC59" i="11"/>
  <c r="BC55" i="11"/>
  <c r="BC20" i="11"/>
  <c r="BC11" i="11"/>
  <c r="BC14" i="11"/>
  <c r="BC7" i="11"/>
  <c r="BC37" i="11"/>
  <c r="BC49" i="11"/>
  <c r="BC52" i="11"/>
  <c r="BC23" i="11"/>
  <c r="BC31" i="11"/>
  <c r="BC21" i="11"/>
  <c r="BC30" i="11"/>
  <c r="BC48" i="11"/>
  <c r="BC63" i="11"/>
  <c r="BC64" i="11"/>
  <c r="BC62" i="11"/>
  <c r="BC65" i="11"/>
  <c r="BC18" i="11"/>
  <c r="BC27" i="11"/>
  <c r="BC57" i="11"/>
  <c r="BC51" i="11"/>
  <c r="BC17" i="11"/>
  <c r="BC40" i="11"/>
  <c r="BC61" i="11"/>
  <c r="BC8" i="11"/>
  <c r="BC22" i="11"/>
  <c r="BC24" i="11"/>
  <c r="BC50" i="11"/>
  <c r="CS49" i="3"/>
  <c r="CT49" i="3" s="1"/>
  <c r="CU49" i="3" s="1"/>
  <c r="CV49" i="3" s="1"/>
  <c r="CS61" i="3"/>
  <c r="CT61" i="3" s="1"/>
  <c r="CS24" i="3"/>
  <c r="CT24" i="3" s="1"/>
  <c r="CU24" i="3" s="1"/>
  <c r="CV24" i="3" s="1"/>
  <c r="CS50" i="3"/>
  <c r="CT50" i="3" s="1"/>
  <c r="CS7" i="3"/>
  <c r="CT7" i="3" s="1"/>
  <c r="CS43" i="3"/>
  <c r="CT43" i="3" s="1"/>
  <c r="CU43" i="3" s="1"/>
  <c r="CV43" i="3" s="1"/>
  <c r="CS60" i="3"/>
  <c r="CT60" i="3" s="1"/>
  <c r="CU60" i="3" s="1"/>
  <c r="CV60" i="3" s="1"/>
  <c r="CS36" i="3"/>
  <c r="CT36" i="3" s="1"/>
  <c r="CU36" i="3" s="1"/>
  <c r="CV36" i="3" s="1"/>
  <c r="BJ64" i="11"/>
  <c r="BJ52" i="11"/>
  <c r="BY52" i="11" s="1"/>
  <c r="BJ49" i="11"/>
  <c r="BJ51" i="11"/>
  <c r="BY51" i="11" s="1"/>
  <c r="BZ51" i="11" s="1"/>
  <c r="CA51" i="11" s="1"/>
  <c r="BJ61" i="11"/>
  <c r="BJ36" i="11"/>
  <c r="BJ33" i="11"/>
  <c r="BJ48" i="11"/>
  <c r="BJ13" i="11"/>
  <c r="BY13" i="11" s="1"/>
  <c r="BZ13" i="11" s="1"/>
  <c r="CA13" i="11" s="1"/>
  <c r="BJ10" i="11"/>
  <c r="BY10" i="11" s="1"/>
  <c r="BZ10" i="11" s="1"/>
  <c r="CA10" i="11" s="1"/>
  <c r="BJ7" i="11"/>
  <c r="BY7" i="11" s="1"/>
  <c r="BJ50" i="11"/>
  <c r="BJ6" i="11"/>
  <c r="BJ9" i="11"/>
  <c r="BY9" i="11" s="1"/>
  <c r="BJ12" i="11"/>
  <c r="BJ8" i="11"/>
  <c r="BY8" i="11" s="1"/>
  <c r="BZ8" i="11" s="1"/>
  <c r="CA8" i="11" s="1"/>
  <c r="BJ16" i="11"/>
  <c r="BY16" i="11" s="1"/>
  <c r="BJ22" i="11"/>
  <c r="BJ28" i="11"/>
  <c r="BY28" i="11" s="1"/>
  <c r="BJ47" i="11"/>
  <c r="BJ18" i="11"/>
  <c r="BY18" i="11" s="1"/>
  <c r="BJ21" i="11"/>
  <c r="BY21" i="11" s="1"/>
  <c r="BJ24" i="11"/>
  <c r="BJ27" i="11"/>
  <c r="BJ30" i="11"/>
  <c r="BY30" i="11" s="1"/>
  <c r="BJ43" i="11"/>
  <c r="BJ17" i="11"/>
  <c r="BY17" i="11" s="1"/>
  <c r="BZ17" i="11" s="1"/>
  <c r="CA17" i="11" s="1"/>
  <c r="BJ26" i="11"/>
  <c r="BY26" i="11" s="1"/>
  <c r="BZ26" i="11" s="1"/>
  <c r="CA26" i="11" s="1"/>
  <c r="BJ34" i="11"/>
  <c r="BY34" i="11" s="1"/>
  <c r="BZ34" i="11" s="1"/>
  <c r="CA34" i="11" s="1"/>
  <c r="BJ53" i="11"/>
  <c r="BJ38" i="11"/>
  <c r="BY38" i="11" s="1"/>
  <c r="BJ41" i="11"/>
  <c r="BY41" i="11" s="1"/>
  <c r="BJ37" i="11"/>
  <c r="BJ46" i="11"/>
  <c r="BY46" i="11" s="1"/>
  <c r="BZ46" i="11" s="1"/>
  <c r="CA46" i="11" s="1"/>
  <c r="BJ15" i="11"/>
  <c r="BY15" i="11" s="1"/>
  <c r="BJ19" i="11"/>
  <c r="BY19" i="11" s="1"/>
  <c r="BJ25" i="11"/>
  <c r="BJ31" i="11"/>
  <c r="BY31" i="11" s="1"/>
  <c r="BJ20" i="11"/>
  <c r="BY20" i="11" s="1"/>
  <c r="BZ20" i="11" s="1"/>
  <c r="CA20" i="11" s="1"/>
  <c r="BJ29" i="11"/>
  <c r="BY29" i="11" s="1"/>
  <c r="BZ29" i="11" s="1"/>
  <c r="CA29" i="11" s="1"/>
  <c r="BJ56" i="11"/>
  <c r="BY56" i="11" s="1"/>
  <c r="BJ32" i="11"/>
  <c r="BY32" i="11" s="1"/>
  <c r="BZ32" i="11" s="1"/>
  <c r="CA32" i="11" s="1"/>
  <c r="BJ42" i="11"/>
  <c r="BJ40" i="11"/>
  <c r="BY40" i="11" s="1"/>
  <c r="BJ14" i="11"/>
  <c r="BY14" i="11" s="1"/>
  <c r="BZ14" i="11" s="1"/>
  <c r="CA14" i="11" s="1"/>
  <c r="BJ39" i="11"/>
  <c r="BY39" i="11" s="1"/>
  <c r="BZ39" i="11" s="1"/>
  <c r="CA39" i="11" s="1"/>
  <c r="BJ54" i="11"/>
  <c r="BY54" i="11" s="1"/>
  <c r="BZ54" i="11" s="1"/>
  <c r="CA54" i="11" s="1"/>
  <c r="BJ59" i="11"/>
  <c r="BJ44" i="11"/>
  <c r="BY44" i="11" s="1"/>
  <c r="BJ35" i="11"/>
  <c r="BY35" i="11" s="1"/>
  <c r="BJ11" i="11"/>
  <c r="BJ63" i="11"/>
  <c r="BY63" i="11" s="1"/>
  <c r="BZ63" i="11" s="1"/>
  <c r="CA63" i="11" s="1"/>
  <c r="BJ55" i="11"/>
  <c r="BJ66" i="11"/>
  <c r="BY66" i="11" s="1"/>
  <c r="BZ66" i="11" s="1"/>
  <c r="CA66" i="11" s="1"/>
  <c r="BJ62" i="11"/>
  <c r="BY62" i="11" s="1"/>
  <c r="BJ65" i="11"/>
  <c r="BY65" i="11" s="1"/>
  <c r="BJ57" i="11"/>
  <c r="BJ60" i="11"/>
  <c r="BY60" i="11" s="1"/>
  <c r="BZ60" i="11" s="1"/>
  <c r="CA60" i="11" s="1"/>
  <c r="BJ45" i="11"/>
  <c r="BY45" i="11" s="1"/>
  <c r="BZ45" i="11" s="1"/>
  <c r="CA45" i="11" s="1"/>
  <c r="BJ23" i="11"/>
  <c r="BJ58" i="11"/>
  <c r="BY58" i="11" s="1"/>
  <c r="BZ58" i="11" s="1"/>
  <c r="CA58" i="11" s="1"/>
  <c r="BZ66" i="3"/>
  <c r="CA66" i="3" s="1"/>
  <c r="BZ27" i="3"/>
  <c r="CA27" i="3" s="1"/>
  <c r="C7" i="10"/>
  <c r="C13" i="10"/>
  <c r="AH59" i="11"/>
  <c r="AH63" i="11"/>
  <c r="AH62" i="11"/>
  <c r="AH55" i="11"/>
  <c r="AH58" i="11"/>
  <c r="AH66" i="11"/>
  <c r="AH65" i="11"/>
  <c r="AH36" i="11"/>
  <c r="AH49" i="11"/>
  <c r="AH46" i="11"/>
  <c r="AH32" i="11"/>
  <c r="AH15" i="11"/>
  <c r="AH12" i="11"/>
  <c r="AH9" i="11"/>
  <c r="AH6" i="11"/>
  <c r="AH52" i="11"/>
  <c r="AH35" i="11"/>
  <c r="AH34" i="11"/>
  <c r="AH8" i="11"/>
  <c r="AH11" i="11"/>
  <c r="AH14" i="11"/>
  <c r="AH24" i="11"/>
  <c r="AH17" i="11"/>
  <c r="AH20" i="11"/>
  <c r="AH23" i="11"/>
  <c r="AH26" i="11"/>
  <c r="AH29" i="11"/>
  <c r="AH41" i="11"/>
  <c r="AH37" i="11"/>
  <c r="AH56" i="11"/>
  <c r="AH19" i="11"/>
  <c r="AH25" i="11"/>
  <c r="AH31" i="11"/>
  <c r="AH50" i="11"/>
  <c r="AH39" i="11"/>
  <c r="AH33" i="11"/>
  <c r="AH21" i="11"/>
  <c r="AH30" i="11"/>
  <c r="AH43" i="11"/>
  <c r="AH48" i="11"/>
  <c r="AH7" i="11"/>
  <c r="AH38" i="11"/>
  <c r="AH16" i="11"/>
  <c r="AH22" i="11"/>
  <c r="AH28" i="11"/>
  <c r="AH18" i="11"/>
  <c r="AH27" i="11"/>
  <c r="AH40" i="11"/>
  <c r="AH51" i="11"/>
  <c r="AH10" i="11"/>
  <c r="AH54" i="11"/>
  <c r="AH44" i="11"/>
  <c r="AH47" i="11"/>
  <c r="AH42" i="11"/>
  <c r="AH61" i="11"/>
  <c r="AH64" i="11"/>
  <c r="AH45" i="11"/>
  <c r="AH60" i="11"/>
  <c r="AH57" i="11"/>
  <c r="AH13" i="11"/>
  <c r="AH53" i="11"/>
  <c r="BE26" i="11"/>
  <c r="CC66" i="11"/>
  <c r="CC61" i="11"/>
  <c r="CC64" i="11"/>
  <c r="CC63" i="11"/>
  <c r="CC53" i="11"/>
  <c r="CC48" i="11"/>
  <c r="CC51" i="11"/>
  <c r="CC36" i="11"/>
  <c r="CC33" i="11"/>
  <c r="CC13" i="11"/>
  <c r="CC10" i="11"/>
  <c r="CC7" i="11"/>
  <c r="CC9" i="11"/>
  <c r="CC12" i="11"/>
  <c r="CC6" i="11"/>
  <c r="CC40" i="11"/>
  <c r="CC49" i="11"/>
  <c r="CC46" i="11"/>
  <c r="CC17" i="11"/>
  <c r="CC21" i="11"/>
  <c r="CC23" i="11"/>
  <c r="CC27" i="11"/>
  <c r="CC29" i="11"/>
  <c r="CC32" i="11"/>
  <c r="CC38" i="11"/>
  <c r="CC41" i="11"/>
  <c r="CC43" i="11"/>
  <c r="CC56" i="11"/>
  <c r="CC52" i="11"/>
  <c r="CC15" i="11"/>
  <c r="CC19" i="11"/>
  <c r="CC25" i="11"/>
  <c r="CC31" i="11"/>
  <c r="CC37" i="11"/>
  <c r="CC39" i="11"/>
  <c r="CC55" i="11"/>
  <c r="CS55" i="11" s="1"/>
  <c r="CT55" i="11" s="1"/>
  <c r="CC8" i="11"/>
  <c r="CC34" i="11"/>
  <c r="CC50" i="11"/>
  <c r="CC42" i="11"/>
  <c r="CC11" i="11"/>
  <c r="CC44" i="11"/>
  <c r="CC18" i="11"/>
  <c r="CC20" i="11"/>
  <c r="CC24" i="11"/>
  <c r="CC26" i="11"/>
  <c r="CC30" i="11"/>
  <c r="CC45" i="11"/>
  <c r="CC47" i="11"/>
  <c r="CC57" i="11"/>
  <c r="CC14" i="11"/>
  <c r="CC22" i="11"/>
  <c r="CC16" i="11"/>
  <c r="CC60" i="11"/>
  <c r="CS60" i="11" s="1"/>
  <c r="CC28" i="11"/>
  <c r="CC65" i="11"/>
  <c r="CC35" i="11"/>
  <c r="CC58" i="11"/>
  <c r="CC62" i="11"/>
  <c r="CC54" i="11"/>
  <c r="CC59" i="11"/>
  <c r="BF22" i="3"/>
  <c r="BG22" i="3" s="1"/>
  <c r="H43" i="8"/>
  <c r="H37" i="8"/>
  <c r="H31" i="8"/>
  <c r="H25" i="8"/>
  <c r="H42" i="8"/>
  <c r="H36" i="8"/>
  <c r="H30" i="8"/>
  <c r="H24" i="8"/>
  <c r="H34" i="8"/>
  <c r="H26" i="8"/>
  <c r="H41" i="8"/>
  <c r="H33" i="8"/>
  <c r="H40" i="8"/>
  <c r="H32" i="8"/>
  <c r="H23" i="8"/>
  <c r="H39" i="8"/>
  <c r="H29" i="8"/>
  <c r="H38" i="8"/>
  <c r="H28" i="8"/>
  <c r="H35" i="8"/>
  <c r="H27" i="8"/>
  <c r="AL34" i="3"/>
  <c r="AM34" i="3" s="1"/>
  <c r="AL18" i="3"/>
  <c r="AM18" i="3" s="1"/>
  <c r="AL19" i="3"/>
  <c r="AM19" i="3" s="1"/>
  <c r="AL51" i="3"/>
  <c r="AM51" i="3" s="1"/>
  <c r="AG62" i="11"/>
  <c r="AG57" i="11"/>
  <c r="AG53" i="11"/>
  <c r="AG56" i="11"/>
  <c r="AG59" i="11"/>
  <c r="AG36" i="11"/>
  <c r="AG41" i="11"/>
  <c r="AG37" i="11"/>
  <c r="AG40" i="11"/>
  <c r="AG31" i="11"/>
  <c r="AG28" i="11"/>
  <c r="AG25" i="11"/>
  <c r="AG44" i="11"/>
  <c r="AG43" i="11"/>
  <c r="AG30" i="11"/>
  <c r="AG27" i="11"/>
  <c r="AG24" i="11"/>
  <c r="AG21" i="11"/>
  <c r="AG18" i="11"/>
  <c r="AG38" i="11"/>
  <c r="AG32" i="11"/>
  <c r="AG16" i="11"/>
  <c r="AG51" i="11"/>
  <c r="AG8" i="11"/>
  <c r="AG13" i="11"/>
  <c r="AG29" i="11"/>
  <c r="AG49" i="11"/>
  <c r="AG11" i="11"/>
  <c r="AG6" i="11"/>
  <c r="AG12" i="11"/>
  <c r="AG52" i="11"/>
  <c r="AG26" i="11"/>
  <c r="AG33" i="11"/>
  <c r="AG65" i="11"/>
  <c r="AG15" i="11"/>
  <c r="AG10" i="11"/>
  <c r="AG34" i="11"/>
  <c r="AG35" i="11"/>
  <c r="AG46" i="11"/>
  <c r="AG23" i="11"/>
  <c r="AG60" i="11"/>
  <c r="AG14" i="11"/>
  <c r="AG20" i="11"/>
  <c r="AG22" i="11"/>
  <c r="AG42" i="11"/>
  <c r="AG58" i="11"/>
  <c r="AG39" i="11"/>
  <c r="AG61" i="11"/>
  <c r="AG50" i="11"/>
  <c r="AG47" i="11"/>
  <c r="AG7" i="11"/>
  <c r="AG9" i="11"/>
  <c r="AG45" i="11"/>
  <c r="AG66" i="11"/>
  <c r="AG48" i="11"/>
  <c r="AG54" i="11"/>
  <c r="AG63" i="11"/>
  <c r="AG17" i="11"/>
  <c r="AG19" i="11"/>
  <c r="AG55" i="11"/>
  <c r="AG64" i="11"/>
  <c r="V3" i="18"/>
  <c r="AY65" i="11"/>
  <c r="AY46" i="11"/>
  <c r="AY64" i="11"/>
  <c r="AY59" i="11"/>
  <c r="AY36" i="11"/>
  <c r="AY51" i="11"/>
  <c r="AY33" i="11"/>
  <c r="AY7" i="11"/>
  <c r="AY10" i="11"/>
  <c r="AY18" i="11"/>
  <c r="AY8" i="11"/>
  <c r="AY49" i="11"/>
  <c r="AY34" i="11"/>
  <c r="AY16" i="11"/>
  <c r="AY19" i="11"/>
  <c r="AY22" i="11"/>
  <c r="AY25" i="11"/>
  <c r="AY28" i="11"/>
  <c r="AY31" i="11"/>
  <c r="AY27" i="11"/>
  <c r="AY17" i="11"/>
  <c r="AY26" i="11"/>
  <c r="AY39" i="11"/>
  <c r="AY57" i="11"/>
  <c r="AY35" i="11"/>
  <c r="AY55" i="11"/>
  <c r="AY50" i="11"/>
  <c r="AY41" i="11"/>
  <c r="AY11" i="11"/>
  <c r="AY44" i="11"/>
  <c r="AY53" i="11"/>
  <c r="AY32" i="11"/>
  <c r="AY47" i="11"/>
  <c r="AY13" i="11"/>
  <c r="AY6" i="11"/>
  <c r="AY15" i="11"/>
  <c r="AY21" i="11"/>
  <c r="AY30" i="11"/>
  <c r="AY23" i="11"/>
  <c r="AY43" i="11"/>
  <c r="AY52" i="11"/>
  <c r="AY45" i="11"/>
  <c r="AY58" i="11"/>
  <c r="AY14" i="11"/>
  <c r="AY48" i="11"/>
  <c r="AY38" i="11"/>
  <c r="AY40" i="11"/>
  <c r="AY54" i="11"/>
  <c r="AY20" i="11"/>
  <c r="AY61" i="11"/>
  <c r="AY60" i="11"/>
  <c r="AY63" i="11"/>
  <c r="AY66" i="11"/>
  <c r="AY9" i="11"/>
  <c r="AY24" i="11"/>
  <c r="AY12" i="11"/>
  <c r="AY62" i="11"/>
  <c r="AY29" i="11"/>
  <c r="AY42" i="11"/>
  <c r="BE42" i="11" s="1"/>
  <c r="BF42" i="11" s="1"/>
  <c r="BG42" i="11" s="1"/>
  <c r="AY37" i="11"/>
  <c r="AY56" i="11"/>
  <c r="BE48" i="11"/>
  <c r="BE47" i="11"/>
  <c r="AX64" i="11"/>
  <c r="AX61" i="11"/>
  <c r="AX51" i="11"/>
  <c r="AX36" i="11"/>
  <c r="AX45" i="11"/>
  <c r="AX43" i="11"/>
  <c r="AX37" i="11"/>
  <c r="AX8" i="11"/>
  <c r="AX14" i="11"/>
  <c r="AX28" i="11"/>
  <c r="AX6" i="11"/>
  <c r="AX17" i="11"/>
  <c r="AX26" i="11"/>
  <c r="AX40" i="11"/>
  <c r="AX25" i="11"/>
  <c r="AX48" i="11"/>
  <c r="AX54" i="11"/>
  <c r="AX47" i="11"/>
  <c r="AX10" i="11"/>
  <c r="AX7" i="11"/>
  <c r="AX11" i="11"/>
  <c r="AX22" i="11"/>
  <c r="AX24" i="11"/>
  <c r="AX27" i="11"/>
  <c r="AX50" i="11"/>
  <c r="AX35" i="11"/>
  <c r="AX44" i="11"/>
  <c r="AX62" i="11"/>
  <c r="AX33" i="11"/>
  <c r="AX12" i="11"/>
  <c r="AX15" i="11"/>
  <c r="AX23" i="11"/>
  <c r="AX19" i="11"/>
  <c r="AX34" i="11"/>
  <c r="AX21" i="11"/>
  <c r="AX41" i="11"/>
  <c r="AX13" i="11"/>
  <c r="AX39" i="11"/>
  <c r="AX42" i="11"/>
  <c r="AX16" i="11"/>
  <c r="AX18" i="11"/>
  <c r="AX58" i="11"/>
  <c r="AX32" i="11"/>
  <c r="AX38" i="11"/>
  <c r="AX49" i="11"/>
  <c r="AX63" i="11"/>
  <c r="AX46" i="11"/>
  <c r="AX56" i="11"/>
  <c r="AX65" i="11"/>
  <c r="AX55" i="11"/>
  <c r="AX52" i="11"/>
  <c r="AX20" i="11"/>
  <c r="AX60" i="11"/>
  <c r="AX53" i="11"/>
  <c r="AX9" i="11"/>
  <c r="AX31" i="11"/>
  <c r="AX30" i="11"/>
  <c r="AX59" i="11"/>
  <c r="AX66" i="11"/>
  <c r="AX29" i="11"/>
  <c r="AX57" i="11"/>
  <c r="BF13" i="3"/>
  <c r="BG13" i="3" s="1"/>
  <c r="BS65" i="11"/>
  <c r="BS59" i="11"/>
  <c r="BS55" i="11"/>
  <c r="BS58" i="11"/>
  <c r="BS56" i="11"/>
  <c r="BS53" i="11"/>
  <c r="BS36" i="11"/>
  <c r="BS41" i="11"/>
  <c r="BS40" i="11"/>
  <c r="BS44" i="11"/>
  <c r="BS43" i="11"/>
  <c r="BS38" i="11"/>
  <c r="BS30" i="11"/>
  <c r="BS27" i="11"/>
  <c r="BS24" i="11"/>
  <c r="BS21" i="11"/>
  <c r="BS18" i="11"/>
  <c r="BS11" i="11"/>
  <c r="BS26" i="11"/>
  <c r="BS45" i="11"/>
  <c r="BS32" i="11"/>
  <c r="BS51" i="11"/>
  <c r="BS48" i="11"/>
  <c r="BS7" i="11"/>
  <c r="BS9" i="11"/>
  <c r="BS14" i="11"/>
  <c r="BS49" i="11"/>
  <c r="BS23" i="11"/>
  <c r="BS31" i="11"/>
  <c r="BS35" i="11"/>
  <c r="BS13" i="11"/>
  <c r="BS20" i="11"/>
  <c r="BS33" i="11"/>
  <c r="BS22" i="11"/>
  <c r="BS42" i="11"/>
  <c r="BS46" i="11"/>
  <c r="BS10" i="11"/>
  <c r="BS37" i="11"/>
  <c r="BS17" i="11"/>
  <c r="BS19" i="11"/>
  <c r="BS34" i="11"/>
  <c r="BS39" i="11"/>
  <c r="BS54" i="11"/>
  <c r="BS6" i="11"/>
  <c r="BS12" i="11"/>
  <c r="BS16" i="11"/>
  <c r="BS25" i="11"/>
  <c r="BS28" i="11"/>
  <c r="BS52" i="11"/>
  <c r="BS61" i="11"/>
  <c r="BS66" i="11"/>
  <c r="BS29" i="11"/>
  <c r="BS8" i="11"/>
  <c r="BS47" i="11"/>
  <c r="BS60" i="11"/>
  <c r="BS57" i="11"/>
  <c r="BS15" i="11"/>
  <c r="BS50" i="11"/>
  <c r="BS62" i="11"/>
  <c r="BS64" i="11"/>
  <c r="BS63" i="11"/>
  <c r="BY22" i="11"/>
  <c r="AP3" i="18"/>
  <c r="F49" i="21" s="1"/>
  <c r="BD54" i="11"/>
  <c r="BD58" i="11"/>
  <c r="BD43" i="11"/>
  <c r="BD36" i="11"/>
  <c r="BD48" i="11"/>
  <c r="BD29" i="11"/>
  <c r="BD26" i="11"/>
  <c r="BD23" i="11"/>
  <c r="BD9" i="11"/>
  <c r="BD31" i="11"/>
  <c r="BD30" i="11"/>
  <c r="BD46" i="11"/>
  <c r="BD8" i="11"/>
  <c r="BD14" i="11"/>
  <c r="BD20" i="11"/>
  <c r="BD28" i="11"/>
  <c r="BD37" i="11"/>
  <c r="BD6" i="11"/>
  <c r="BD39" i="11"/>
  <c r="BD42" i="11"/>
  <c r="BD25" i="11"/>
  <c r="BD47" i="11"/>
  <c r="BD10" i="11"/>
  <c r="BD7" i="11"/>
  <c r="BD11" i="11"/>
  <c r="BD55" i="11"/>
  <c r="BD22" i="11"/>
  <c r="BD57" i="11"/>
  <c r="BD24" i="11"/>
  <c r="BD27" i="11"/>
  <c r="BD50" i="11"/>
  <c r="BD35" i="11"/>
  <c r="BD44" i="11"/>
  <c r="BD12" i="11"/>
  <c r="BD15" i="11"/>
  <c r="BD17" i="11"/>
  <c r="BD19" i="11"/>
  <c r="BD33" i="11"/>
  <c r="BD34" i="11"/>
  <c r="BE34" i="11" s="1"/>
  <c r="BD21" i="11"/>
  <c r="BD41" i="11"/>
  <c r="BD51" i="11"/>
  <c r="BD52" i="11"/>
  <c r="BD53" i="11"/>
  <c r="BD59" i="11"/>
  <c r="BD64" i="11"/>
  <c r="BD63" i="11"/>
  <c r="BD40" i="11"/>
  <c r="BD32" i="11"/>
  <c r="BD56" i="11"/>
  <c r="BD16" i="11"/>
  <c r="BD18" i="11"/>
  <c r="BD49" i="11"/>
  <c r="BD61" i="11"/>
  <c r="BD65" i="11"/>
  <c r="BD38" i="11"/>
  <c r="BD13" i="11"/>
  <c r="BD45" i="11"/>
  <c r="BD62" i="11"/>
  <c r="BD60" i="11"/>
  <c r="BD66" i="11"/>
  <c r="BF27" i="3"/>
  <c r="BG27" i="3" s="1"/>
  <c r="W58" i="11"/>
  <c r="W56" i="11"/>
  <c r="W60" i="11"/>
  <c r="W54" i="11"/>
  <c r="W47" i="11"/>
  <c r="W53" i="11"/>
  <c r="W57" i="11"/>
  <c r="W45" i="11"/>
  <c r="W44" i="11"/>
  <c r="W29" i="11"/>
  <c r="W36" i="11"/>
  <c r="W32" i="11"/>
  <c r="W42" i="11"/>
  <c r="W41" i="11"/>
  <c r="W39" i="11"/>
  <c r="W38" i="11"/>
  <c r="W31" i="11"/>
  <c r="W28" i="11"/>
  <c r="W25" i="11"/>
  <c r="W22" i="11"/>
  <c r="W19" i="11"/>
  <c r="W16" i="11"/>
  <c r="W15" i="11"/>
  <c r="W11" i="11"/>
  <c r="W30" i="11"/>
  <c r="W51" i="11"/>
  <c r="W27" i="11"/>
  <c r="W48" i="11"/>
  <c r="W8" i="11"/>
  <c r="W10" i="11"/>
  <c r="W24" i="11"/>
  <c r="W59" i="11"/>
  <c r="W49" i="11"/>
  <c r="W35" i="11"/>
  <c r="W33" i="11"/>
  <c r="W21" i="11"/>
  <c r="W23" i="11"/>
  <c r="W43" i="11"/>
  <c r="W66" i="11"/>
  <c r="W63" i="11"/>
  <c r="W61" i="11"/>
  <c r="W6" i="11"/>
  <c r="W12" i="11"/>
  <c r="W14" i="11"/>
  <c r="W18" i="11"/>
  <c r="W50" i="11"/>
  <c r="W20" i="11"/>
  <c r="W40" i="11"/>
  <c r="W46" i="11"/>
  <c r="W52" i="11"/>
  <c r="W9" i="11"/>
  <c r="W7" i="11"/>
  <c r="W26" i="11"/>
  <c r="W55" i="11"/>
  <c r="W17" i="11"/>
  <c r="W65" i="11"/>
  <c r="W13" i="11"/>
  <c r="W34" i="11"/>
  <c r="W37" i="11"/>
  <c r="W64" i="11"/>
  <c r="W62" i="11"/>
  <c r="CP55" i="11"/>
  <c r="CP51" i="11"/>
  <c r="CP44" i="11"/>
  <c r="CP58" i="11"/>
  <c r="CP57" i="11"/>
  <c r="CP54" i="11"/>
  <c r="CP40" i="11"/>
  <c r="CP39" i="11"/>
  <c r="CP37" i="11"/>
  <c r="CP43" i="11"/>
  <c r="CP36" i="11"/>
  <c r="CP42" i="11"/>
  <c r="CP29" i="11"/>
  <c r="CP26" i="11"/>
  <c r="CP23" i="11"/>
  <c r="CP20" i="11"/>
  <c r="CP17" i="11"/>
  <c r="CP45" i="11"/>
  <c r="CP48" i="11"/>
  <c r="CP6" i="11"/>
  <c r="CP18" i="11"/>
  <c r="CP9" i="11"/>
  <c r="CP49" i="11"/>
  <c r="CP7" i="11"/>
  <c r="CP25" i="11"/>
  <c r="CP27" i="11"/>
  <c r="CP22" i="11"/>
  <c r="CP31" i="11"/>
  <c r="CP33" i="11"/>
  <c r="CP41" i="11"/>
  <c r="CP47" i="11"/>
  <c r="CP59" i="11"/>
  <c r="CP11" i="11"/>
  <c r="CP46" i="11"/>
  <c r="CP63" i="11"/>
  <c r="CP14" i="11"/>
  <c r="CP21" i="11"/>
  <c r="CP8" i="11"/>
  <c r="CP35" i="11"/>
  <c r="CP32" i="11"/>
  <c r="CP19" i="11"/>
  <c r="CP15" i="11"/>
  <c r="CP13" i="11"/>
  <c r="CP16" i="11"/>
  <c r="CP28" i="11"/>
  <c r="CP30" i="11"/>
  <c r="CP34" i="11"/>
  <c r="CP38" i="11"/>
  <c r="CP50" i="11"/>
  <c r="CP24" i="11"/>
  <c r="CP12" i="11"/>
  <c r="CP60" i="11"/>
  <c r="CP65" i="11"/>
  <c r="CP10" i="11"/>
  <c r="CP56" i="11"/>
  <c r="CP62" i="11"/>
  <c r="CP64" i="11"/>
  <c r="CP53" i="11"/>
  <c r="CP61" i="11"/>
  <c r="CP52" i="11"/>
  <c r="CP66" i="11"/>
  <c r="U61" i="11"/>
  <c r="Y10" i="12"/>
  <c r="Y6" i="12"/>
  <c r="Y13" i="12"/>
  <c r="Y9" i="12"/>
  <c r="U62" i="11"/>
  <c r="U57" i="11"/>
  <c r="U59" i="11"/>
  <c r="U53" i="11"/>
  <c r="U36" i="11"/>
  <c r="U56" i="11"/>
  <c r="AK56" i="11" s="1"/>
  <c r="U37" i="11"/>
  <c r="AK37" i="11" s="1"/>
  <c r="U44" i="11"/>
  <c r="U31" i="11"/>
  <c r="U28" i="11"/>
  <c r="U25" i="11"/>
  <c r="U43" i="11"/>
  <c r="AK43" i="11" s="1"/>
  <c r="U41" i="11"/>
  <c r="U30" i="11"/>
  <c r="U27" i="11"/>
  <c r="U24" i="11"/>
  <c r="U21" i="11"/>
  <c r="U18" i="11"/>
  <c r="AK18" i="11" s="1"/>
  <c r="U38" i="11"/>
  <c r="U40" i="11"/>
  <c r="U6" i="11"/>
  <c r="U12" i="11"/>
  <c r="U52" i="11"/>
  <c r="U26" i="11"/>
  <c r="AK26" i="11" s="1"/>
  <c r="U49" i="11"/>
  <c r="U33" i="11"/>
  <c r="U65" i="11"/>
  <c r="U10" i="11"/>
  <c r="U15" i="11"/>
  <c r="U35" i="11"/>
  <c r="U23" i="11"/>
  <c r="U45" i="11"/>
  <c r="U8" i="11"/>
  <c r="U34" i="11"/>
  <c r="U20" i="11"/>
  <c r="U22" i="11"/>
  <c r="AK22" i="11" s="1"/>
  <c r="U42" i="11"/>
  <c r="U11" i="11"/>
  <c r="U7" i="11"/>
  <c r="AK7" i="11" s="1"/>
  <c r="U9" i="11"/>
  <c r="U46" i="11"/>
  <c r="U17" i="11"/>
  <c r="AK17" i="11" s="1"/>
  <c r="U19" i="11"/>
  <c r="U39" i="11"/>
  <c r="U50" i="11"/>
  <c r="U58" i="11"/>
  <c r="U47" i="11"/>
  <c r="U48" i="11"/>
  <c r="AK48" i="11" s="1"/>
  <c r="U32" i="11"/>
  <c r="AK32" i="11" s="1"/>
  <c r="U16" i="11"/>
  <c r="U60" i="11"/>
  <c r="U55" i="11"/>
  <c r="U51" i="11"/>
  <c r="U66" i="11"/>
  <c r="AK66" i="11" s="1"/>
  <c r="U13" i="11"/>
  <c r="U29" i="11"/>
  <c r="U54" i="11"/>
  <c r="U63" i="11"/>
  <c r="U64" i="11"/>
  <c r="U14" i="11"/>
  <c r="AK14" i="11" s="1"/>
  <c r="BZ10" i="3"/>
  <c r="BZ24" i="3"/>
  <c r="CA24" i="3" s="1"/>
  <c r="AS36" i="11"/>
  <c r="AS7" i="11"/>
  <c r="AS10" i="11"/>
  <c r="AS27" i="11"/>
  <c r="AS17" i="11"/>
  <c r="AS26" i="11"/>
  <c r="AS39" i="11"/>
  <c r="AS35" i="11"/>
  <c r="AS46" i="11"/>
  <c r="AS54" i="11"/>
  <c r="AS62" i="11"/>
  <c r="AS41" i="11"/>
  <c r="AS11" i="11"/>
  <c r="AS44" i="11"/>
  <c r="AS53" i="11"/>
  <c r="AS52" i="11"/>
  <c r="AS61" i="11"/>
  <c r="AS47" i="11"/>
  <c r="AS6" i="11"/>
  <c r="AS15" i="11"/>
  <c r="AS21" i="11"/>
  <c r="AS30" i="11"/>
  <c r="AS23" i="11"/>
  <c r="AS32" i="11"/>
  <c r="AS43" i="11"/>
  <c r="AS34" i="11"/>
  <c r="AS45" i="11"/>
  <c r="AS58" i="11"/>
  <c r="AS51" i="11"/>
  <c r="AS48" i="11"/>
  <c r="AS14" i="11"/>
  <c r="AS49" i="11"/>
  <c r="AS38" i="11"/>
  <c r="AS40" i="11"/>
  <c r="AS9" i="11"/>
  <c r="AS12" i="11"/>
  <c r="AS24" i="11"/>
  <c r="AS20" i="11"/>
  <c r="AS29" i="11"/>
  <c r="AS33" i="11"/>
  <c r="AS42" i="11"/>
  <c r="AS13" i="11"/>
  <c r="AS55" i="11"/>
  <c r="AS50" i="11"/>
  <c r="AS64" i="11"/>
  <c r="AS22" i="11"/>
  <c r="AS31" i="11"/>
  <c r="AS57" i="11"/>
  <c r="AS60" i="11"/>
  <c r="AS63" i="11"/>
  <c r="AS66" i="11"/>
  <c r="AS18" i="11"/>
  <c r="BE18" i="11" s="1"/>
  <c r="BF18" i="11" s="1"/>
  <c r="BG18" i="11" s="1"/>
  <c r="AS37" i="11"/>
  <c r="AS19" i="11"/>
  <c r="AS28" i="11"/>
  <c r="AS59" i="11"/>
  <c r="AS65" i="11"/>
  <c r="AS16" i="11"/>
  <c r="AS8" i="11"/>
  <c r="AS56" i="11"/>
  <c r="AS25" i="11"/>
  <c r="CS14" i="3"/>
  <c r="CT14" i="3" s="1"/>
  <c r="CU14" i="3" s="1"/>
  <c r="CV14" i="3" s="1"/>
  <c r="CS58" i="3"/>
  <c r="CT58" i="3" s="1"/>
  <c r="CS65" i="3"/>
  <c r="CT65" i="3" s="1"/>
  <c r="CU65" i="3" s="1"/>
  <c r="CV65" i="3" s="1"/>
  <c r="CS46" i="3"/>
  <c r="CT46" i="3" s="1"/>
  <c r="CU46" i="3" s="1"/>
  <c r="CV46" i="3" s="1"/>
  <c r="CS9" i="3"/>
  <c r="CT9" i="3" s="1"/>
  <c r="CU9" i="3" s="1"/>
  <c r="CV9" i="3" s="1"/>
  <c r="CS40" i="3"/>
  <c r="CT40" i="3" s="1"/>
  <c r="CU40" i="3" s="1"/>
  <c r="CV40" i="3" s="1"/>
  <c r="CS57" i="3"/>
  <c r="CT57" i="3" s="1"/>
  <c r="CU57" i="3" s="1"/>
  <c r="CV57" i="3" s="1"/>
  <c r="CS28" i="3"/>
  <c r="CT28" i="3" s="1"/>
  <c r="CU28" i="3" s="1"/>
  <c r="CV28" i="3" s="1"/>
  <c r="BM65" i="11"/>
  <c r="BM59" i="11"/>
  <c r="BY59" i="11" s="1"/>
  <c r="BZ59" i="11" s="1"/>
  <c r="CA59" i="11" s="1"/>
  <c r="BM53" i="11"/>
  <c r="BM56" i="11"/>
  <c r="BM58" i="11"/>
  <c r="BM45" i="11"/>
  <c r="BM36" i="11"/>
  <c r="BY36" i="11" s="1"/>
  <c r="BZ36" i="11" s="1"/>
  <c r="CA36" i="11" s="1"/>
  <c r="BM43" i="11"/>
  <c r="BY43" i="11" s="1"/>
  <c r="BM55" i="11"/>
  <c r="BM41" i="11"/>
  <c r="BM38" i="11"/>
  <c r="BM40" i="11"/>
  <c r="BM46" i="11"/>
  <c r="BM30" i="11"/>
  <c r="BM27" i="11"/>
  <c r="BM24" i="11"/>
  <c r="BM21" i="11"/>
  <c r="BM18" i="11"/>
  <c r="BM44" i="11"/>
  <c r="BM10" i="11"/>
  <c r="BM9" i="11"/>
  <c r="BM14" i="11"/>
  <c r="BM23" i="11"/>
  <c r="BM33" i="11"/>
  <c r="BM31" i="11"/>
  <c r="BM54" i="11"/>
  <c r="BM35" i="11"/>
  <c r="BM32" i="11"/>
  <c r="BM20" i="11"/>
  <c r="BM22" i="11"/>
  <c r="BM42" i="11"/>
  <c r="BY42" i="11" s="1"/>
  <c r="BZ42" i="11" s="1"/>
  <c r="CA42" i="11" s="1"/>
  <c r="BM17" i="11"/>
  <c r="BM19" i="11"/>
  <c r="BM52" i="11"/>
  <c r="BM39" i="11"/>
  <c r="BM6" i="11"/>
  <c r="BM12" i="11"/>
  <c r="BY12" i="11" s="1"/>
  <c r="BM16" i="11"/>
  <c r="BM25" i="11"/>
  <c r="BM28" i="11"/>
  <c r="BM13" i="11"/>
  <c r="BM7" i="11"/>
  <c r="BM15" i="11"/>
  <c r="BM8" i="11"/>
  <c r="BM49" i="11"/>
  <c r="BM29" i="11"/>
  <c r="BM51" i="11"/>
  <c r="BM48" i="11"/>
  <c r="BM37" i="11"/>
  <c r="BY37" i="11" s="1"/>
  <c r="BZ37" i="11" s="1"/>
  <c r="CA37" i="11" s="1"/>
  <c r="BM47" i="11"/>
  <c r="BM64" i="11"/>
  <c r="BM60" i="11"/>
  <c r="BM34" i="11"/>
  <c r="BM50" i="11"/>
  <c r="BM61" i="11"/>
  <c r="BY61" i="11" s="1"/>
  <c r="BM57" i="11"/>
  <c r="BM63" i="11"/>
  <c r="BM62" i="11"/>
  <c r="BM11" i="11"/>
  <c r="BY11" i="11" s="1"/>
  <c r="BZ11" i="11" s="1"/>
  <c r="CA11" i="11" s="1"/>
  <c r="BM26" i="11"/>
  <c r="BM66" i="11"/>
  <c r="H41" i="6"/>
  <c r="H35" i="6"/>
  <c r="H29" i="6"/>
  <c r="H40" i="6"/>
  <c r="H34" i="6"/>
  <c r="H28" i="6"/>
  <c r="H23" i="6"/>
  <c r="H36" i="6"/>
  <c r="H26" i="6"/>
  <c r="H43" i="6"/>
  <c r="H33" i="6"/>
  <c r="H25" i="6"/>
  <c r="H42" i="6"/>
  <c r="H32" i="6"/>
  <c r="H24" i="6"/>
  <c r="H39" i="6"/>
  <c r="H31" i="6"/>
  <c r="H38" i="6"/>
  <c r="H30" i="6"/>
  <c r="H37" i="6"/>
  <c r="H27" i="6"/>
  <c r="BZ42" i="3"/>
  <c r="CA42" i="3" s="1"/>
  <c r="C9" i="10"/>
  <c r="CH56" i="11"/>
  <c r="CH54" i="11"/>
  <c r="CH60" i="11"/>
  <c r="CH42" i="11"/>
  <c r="CH41" i="11"/>
  <c r="CH36" i="11"/>
  <c r="CH44" i="11"/>
  <c r="CH39" i="11"/>
  <c r="CH53" i="11"/>
  <c r="CH57" i="11"/>
  <c r="CH31" i="11"/>
  <c r="CH28" i="11"/>
  <c r="CH25" i="11"/>
  <c r="CH22" i="11"/>
  <c r="CH19" i="11"/>
  <c r="CH16" i="11"/>
  <c r="CH11" i="11"/>
  <c r="CH12" i="11"/>
  <c r="CH37" i="11"/>
  <c r="CH18" i="11"/>
  <c r="CH20" i="11"/>
  <c r="CH24" i="11"/>
  <c r="CH26" i="11"/>
  <c r="CH30" i="11"/>
  <c r="CH45" i="11"/>
  <c r="CH7" i="11"/>
  <c r="CH35" i="11"/>
  <c r="CH51" i="11"/>
  <c r="CH14" i="11"/>
  <c r="CH10" i="11"/>
  <c r="CH52" i="11"/>
  <c r="CH43" i="11"/>
  <c r="CH49" i="11"/>
  <c r="CH50" i="11"/>
  <c r="CH47" i="11"/>
  <c r="CH65" i="11"/>
  <c r="CH58" i="11"/>
  <c r="CH13" i="11"/>
  <c r="CH17" i="11"/>
  <c r="CH21" i="11"/>
  <c r="CH23" i="11"/>
  <c r="CH27" i="11"/>
  <c r="CH29" i="11"/>
  <c r="CH38" i="11"/>
  <c r="CH33" i="11"/>
  <c r="CH6" i="11"/>
  <c r="CH34" i="11"/>
  <c r="CH32" i="11"/>
  <c r="CH40" i="11"/>
  <c r="CH46" i="11"/>
  <c r="CH63" i="11"/>
  <c r="CH15" i="11"/>
  <c r="CH66" i="11"/>
  <c r="CH8" i="11"/>
  <c r="CH48" i="11"/>
  <c r="CH55" i="11"/>
  <c r="CH61" i="11"/>
  <c r="CH62" i="11"/>
  <c r="CH9" i="11"/>
  <c r="CH59" i="11"/>
  <c r="CH64" i="11"/>
  <c r="BF47" i="3"/>
  <c r="BG47" i="3" s="1"/>
  <c r="CF65" i="11"/>
  <c r="CF55" i="11"/>
  <c r="CF58" i="11"/>
  <c r="CF56" i="11"/>
  <c r="CF53" i="11"/>
  <c r="CF36" i="11"/>
  <c r="CF43" i="11"/>
  <c r="CF41" i="11"/>
  <c r="CF40" i="11"/>
  <c r="CF59" i="11"/>
  <c r="CF44" i="11"/>
  <c r="CF30" i="11"/>
  <c r="CF27" i="11"/>
  <c r="CF24" i="11"/>
  <c r="CF21" i="11"/>
  <c r="CF18" i="11"/>
  <c r="CF38" i="11"/>
  <c r="CF14" i="11"/>
  <c r="CF15" i="11"/>
  <c r="CF25" i="11"/>
  <c r="CF32" i="11"/>
  <c r="CF9" i="11"/>
  <c r="CF17" i="11"/>
  <c r="CF19" i="11"/>
  <c r="CF23" i="11"/>
  <c r="CF39" i="11"/>
  <c r="CF42" i="11"/>
  <c r="CF50" i="11"/>
  <c r="CF60" i="11"/>
  <c r="CF11" i="11"/>
  <c r="CF37" i="11"/>
  <c r="CF28" i="11"/>
  <c r="CF49" i="11"/>
  <c r="CF12" i="11"/>
  <c r="CF13" i="11"/>
  <c r="CF7" i="11"/>
  <c r="CF26" i="11"/>
  <c r="CF46" i="11"/>
  <c r="CF51" i="11"/>
  <c r="CF52" i="11"/>
  <c r="CF48" i="11"/>
  <c r="CF8" i="11"/>
  <c r="CF16" i="11"/>
  <c r="CF20" i="11"/>
  <c r="CF22" i="11"/>
  <c r="CF31" i="11"/>
  <c r="CF34" i="11"/>
  <c r="CF45" i="11"/>
  <c r="CF47" i="11"/>
  <c r="CF62" i="11"/>
  <c r="CF63" i="11"/>
  <c r="CF10" i="11"/>
  <c r="CF6" i="11"/>
  <c r="CF29" i="11"/>
  <c r="CF54" i="11"/>
  <c r="CF64" i="11"/>
  <c r="CF66" i="11"/>
  <c r="CF61" i="11"/>
  <c r="CF57" i="11"/>
  <c r="CF33" i="11"/>
  <c r="CF35" i="11"/>
  <c r="AL20" i="3"/>
  <c r="AM20" i="3" s="1"/>
  <c r="AL23" i="3"/>
  <c r="AM23" i="3" s="1"/>
  <c r="AL8" i="3"/>
  <c r="AM8" i="3" s="1"/>
  <c r="AL11" i="3"/>
  <c r="AM11" i="3" s="1"/>
  <c r="AL24" i="3"/>
  <c r="AM24" i="3" s="1"/>
  <c r="AL37" i="3"/>
  <c r="AM37" i="3" s="1"/>
  <c r="AL25" i="3"/>
  <c r="AM25" i="3" s="1"/>
  <c r="AL54" i="3"/>
  <c r="AM54" i="3" s="1"/>
  <c r="AK46" i="3"/>
  <c r="AL46" i="3" s="1"/>
  <c r="AM46" i="3" s="1"/>
  <c r="AD66" i="11"/>
  <c r="AD61" i="11"/>
  <c r="AD64" i="11"/>
  <c r="AD63" i="11"/>
  <c r="AD60" i="11"/>
  <c r="AD56" i="11"/>
  <c r="AD49" i="11"/>
  <c r="AD53" i="11"/>
  <c r="AD47" i="11"/>
  <c r="AD50" i="11"/>
  <c r="AD35" i="11"/>
  <c r="AD36" i="11"/>
  <c r="AD32" i="11"/>
  <c r="AD13" i="11"/>
  <c r="AD10" i="11"/>
  <c r="AD7" i="11"/>
  <c r="AD8" i="11"/>
  <c r="AD39" i="11"/>
  <c r="AD6" i="11"/>
  <c r="AD9" i="11"/>
  <c r="AD12" i="11"/>
  <c r="AD15" i="11"/>
  <c r="AD11" i="11"/>
  <c r="AD14" i="11"/>
  <c r="AD33" i="11"/>
  <c r="AD45" i="11"/>
  <c r="AD17" i="11"/>
  <c r="AD26" i="11"/>
  <c r="AD42" i="11"/>
  <c r="AD22" i="11"/>
  <c r="AD31" i="11"/>
  <c r="AD18" i="11"/>
  <c r="AD21" i="11"/>
  <c r="AD24" i="11"/>
  <c r="AD27" i="11"/>
  <c r="AD30" i="11"/>
  <c r="AD40" i="11"/>
  <c r="AD44" i="11"/>
  <c r="AD57" i="11"/>
  <c r="AD34" i="11"/>
  <c r="AD23" i="11"/>
  <c r="AD19" i="11"/>
  <c r="AD28" i="11"/>
  <c r="AD43" i="11"/>
  <c r="AD37" i="11"/>
  <c r="AD41" i="11"/>
  <c r="AD51" i="11"/>
  <c r="AD46" i="11"/>
  <c r="AD55" i="11"/>
  <c r="AD52" i="11"/>
  <c r="AD25" i="11"/>
  <c r="AD48" i="11"/>
  <c r="AD38" i="11"/>
  <c r="AD54" i="11"/>
  <c r="AD58" i="11"/>
  <c r="AD20" i="11"/>
  <c r="AD59" i="11"/>
  <c r="AD62" i="11"/>
  <c r="AD65" i="11"/>
  <c r="AD29" i="11"/>
  <c r="AD16" i="11"/>
  <c r="AR58" i="11"/>
  <c r="BE58" i="11" s="1"/>
  <c r="AR48" i="11"/>
  <c r="AR36" i="11"/>
  <c r="BE36" i="11" s="1"/>
  <c r="AR45" i="11"/>
  <c r="BE45" i="11" s="1"/>
  <c r="BF45" i="11" s="1"/>
  <c r="BG45" i="11" s="1"/>
  <c r="AR29" i="11"/>
  <c r="BE29" i="11" s="1"/>
  <c r="BF29" i="11" s="1"/>
  <c r="BG29" i="11" s="1"/>
  <c r="AR23" i="11"/>
  <c r="BE23" i="11" s="1"/>
  <c r="BF23" i="11" s="1"/>
  <c r="BG23" i="11" s="1"/>
  <c r="AR17" i="11"/>
  <c r="BE17" i="11" s="1"/>
  <c r="AR26" i="11"/>
  <c r="AR20" i="11"/>
  <c r="BE20" i="11" s="1"/>
  <c r="AR6" i="11"/>
  <c r="BE6" i="11" s="1"/>
  <c r="BF6" i="11" s="1"/>
  <c r="AR40" i="11"/>
  <c r="AR42" i="11"/>
  <c r="AR25" i="11"/>
  <c r="BE25" i="11" s="1"/>
  <c r="BF25" i="11" s="1"/>
  <c r="BG25" i="11" s="1"/>
  <c r="AR37" i="11"/>
  <c r="BE37" i="11" s="1"/>
  <c r="BF37" i="11" s="1"/>
  <c r="BG37" i="11" s="1"/>
  <c r="AR47" i="11"/>
  <c r="AR10" i="11"/>
  <c r="AR7" i="11"/>
  <c r="BE7" i="11" s="1"/>
  <c r="AR11" i="11"/>
  <c r="AR55" i="11"/>
  <c r="BE55" i="11" s="1"/>
  <c r="AR39" i="11"/>
  <c r="BE39" i="11" s="1"/>
  <c r="AR22" i="11"/>
  <c r="BE22" i="11" s="1"/>
  <c r="AR57" i="11"/>
  <c r="BE57" i="11" s="1"/>
  <c r="BF57" i="11" s="1"/>
  <c r="BG57" i="11" s="1"/>
  <c r="AR24" i="11"/>
  <c r="AR27" i="11"/>
  <c r="AR50" i="11"/>
  <c r="BE50" i="11" s="1"/>
  <c r="AR35" i="11"/>
  <c r="BE35" i="11" s="1"/>
  <c r="BF35" i="11" s="1"/>
  <c r="BG35" i="11" s="1"/>
  <c r="AR44" i="11"/>
  <c r="BE44" i="11" s="1"/>
  <c r="AR62" i="11"/>
  <c r="BE62" i="11" s="1"/>
  <c r="BF62" i="11" s="1"/>
  <c r="BG62" i="11" s="1"/>
  <c r="AR12" i="11"/>
  <c r="BE12" i="11" s="1"/>
  <c r="BF12" i="11" s="1"/>
  <c r="BG12" i="11" s="1"/>
  <c r="AR15" i="11"/>
  <c r="AR32" i="11"/>
  <c r="BE32" i="11" s="1"/>
  <c r="BF32" i="11" s="1"/>
  <c r="BG32" i="11" s="1"/>
  <c r="AR19" i="11"/>
  <c r="AR34" i="11"/>
  <c r="AR21" i="11"/>
  <c r="BE21" i="11" s="1"/>
  <c r="BF21" i="11" s="1"/>
  <c r="BG21" i="11" s="1"/>
  <c r="AR41" i="11"/>
  <c r="AR13" i="11"/>
  <c r="AR16" i="11"/>
  <c r="BE16" i="11" s="1"/>
  <c r="BF16" i="11" s="1"/>
  <c r="BG16" i="11" s="1"/>
  <c r="AR33" i="11"/>
  <c r="BE33" i="11" s="1"/>
  <c r="AR18" i="11"/>
  <c r="AR38" i="11"/>
  <c r="BE38" i="11" s="1"/>
  <c r="BF38" i="11" s="1"/>
  <c r="BG38" i="11" s="1"/>
  <c r="AR51" i="11"/>
  <c r="BE51" i="11" s="1"/>
  <c r="BF51" i="11" s="1"/>
  <c r="BG51" i="11" s="1"/>
  <c r="AR49" i="11"/>
  <c r="BE49" i="11" s="1"/>
  <c r="BF49" i="11" s="1"/>
  <c r="BG49" i="11" s="1"/>
  <c r="AR9" i="11"/>
  <c r="AR31" i="11"/>
  <c r="AR30" i="11"/>
  <c r="BE30" i="11" s="1"/>
  <c r="AR43" i="11"/>
  <c r="BE43" i="11" s="1"/>
  <c r="BF43" i="11" s="1"/>
  <c r="BG43" i="11" s="1"/>
  <c r="AR46" i="11"/>
  <c r="AR54" i="11"/>
  <c r="BE54" i="11" s="1"/>
  <c r="AR28" i="11"/>
  <c r="AR56" i="11"/>
  <c r="BE56" i="11" s="1"/>
  <c r="AR14" i="11"/>
  <c r="BE14" i="11" s="1"/>
  <c r="AR65" i="11"/>
  <c r="BE65" i="11" s="1"/>
  <c r="BF65" i="11" s="1"/>
  <c r="BG65" i="11" s="1"/>
  <c r="AR61" i="11"/>
  <c r="BE61" i="11" s="1"/>
  <c r="BF61" i="11" s="1"/>
  <c r="BG61" i="11" s="1"/>
  <c r="AR59" i="11"/>
  <c r="BE59" i="11" s="1"/>
  <c r="BF59" i="11" s="1"/>
  <c r="BG59" i="11" s="1"/>
  <c r="AR60" i="11"/>
  <c r="BE60" i="11" s="1"/>
  <c r="AR66" i="11"/>
  <c r="BE66" i="11" s="1"/>
  <c r="AR52" i="11"/>
  <c r="AR53" i="11"/>
  <c r="BE53" i="11" s="1"/>
  <c r="BF53" i="11" s="1"/>
  <c r="BG53" i="11" s="1"/>
  <c r="AR8" i="11"/>
  <c r="BE8" i="11" s="1"/>
  <c r="BF8" i="11" s="1"/>
  <c r="BG8" i="11" s="1"/>
  <c r="AR64" i="11"/>
  <c r="BE64" i="11" s="1"/>
  <c r="BF64" i="11" s="1"/>
  <c r="BG64" i="11" s="1"/>
  <c r="AR63" i="11"/>
  <c r="BE40" i="11"/>
  <c r="BE24" i="11"/>
  <c r="AA9" i="12"/>
  <c r="BZ44" i="3"/>
  <c r="CA44" i="3" s="1"/>
  <c r="BF36" i="3"/>
  <c r="BG36" i="3" s="1"/>
  <c r="BF65" i="3"/>
  <c r="BG65" i="3" s="1"/>
  <c r="BW64" i="11"/>
  <c r="BW58" i="11"/>
  <c r="BW54" i="11"/>
  <c r="BW57" i="11"/>
  <c r="BW51" i="11"/>
  <c r="BW55" i="11"/>
  <c r="BW44" i="11"/>
  <c r="BW40" i="11"/>
  <c r="BW36" i="11"/>
  <c r="BW39" i="11"/>
  <c r="BW43" i="11"/>
  <c r="BW42" i="11"/>
  <c r="BW37" i="11"/>
  <c r="BW29" i="11"/>
  <c r="BW26" i="11"/>
  <c r="BW23" i="11"/>
  <c r="BW20" i="11"/>
  <c r="BW17" i="11"/>
  <c r="BW15" i="11"/>
  <c r="BW12" i="11"/>
  <c r="BW22" i="11"/>
  <c r="BW24" i="11"/>
  <c r="BW27" i="11"/>
  <c r="BW45" i="11"/>
  <c r="BW6" i="11"/>
  <c r="BW9" i="11"/>
  <c r="BW19" i="11"/>
  <c r="BW21" i="11"/>
  <c r="BW33" i="11"/>
  <c r="BW41" i="11"/>
  <c r="BW56" i="11"/>
  <c r="BW8" i="11"/>
  <c r="BW14" i="11"/>
  <c r="BW16" i="11"/>
  <c r="BW18" i="11"/>
  <c r="BW47" i="11"/>
  <c r="BW38" i="11"/>
  <c r="BW52" i="11"/>
  <c r="BW59" i="11"/>
  <c r="BW7" i="11"/>
  <c r="BW31" i="11"/>
  <c r="BW30" i="11"/>
  <c r="BW48" i="11"/>
  <c r="BW63" i="11"/>
  <c r="BW10" i="11"/>
  <c r="BW28" i="11"/>
  <c r="BW35" i="11"/>
  <c r="BW32" i="11"/>
  <c r="BW61" i="11"/>
  <c r="BW53" i="11"/>
  <c r="BW46" i="11"/>
  <c r="BW60" i="11"/>
  <c r="BW49" i="11"/>
  <c r="BW62" i="11"/>
  <c r="BW25" i="11"/>
  <c r="BW65" i="11"/>
  <c r="BW34" i="11"/>
  <c r="BW66" i="11"/>
  <c r="BW11" i="11"/>
  <c r="BW50" i="11"/>
  <c r="BY50" i="11" s="1"/>
  <c r="BZ50" i="11" s="1"/>
  <c r="CA50" i="11" s="1"/>
  <c r="BW13" i="11"/>
  <c r="BY33" i="11"/>
  <c r="BY23" i="11"/>
  <c r="AC6" i="12"/>
  <c r="BG6" i="3"/>
  <c r="CD55" i="11"/>
  <c r="CD58" i="11"/>
  <c r="CD57" i="11"/>
  <c r="CD54" i="11"/>
  <c r="CD48" i="11"/>
  <c r="CD45" i="11"/>
  <c r="CD43" i="11"/>
  <c r="CD42" i="11"/>
  <c r="CD37" i="11"/>
  <c r="CD36" i="11"/>
  <c r="CD40" i="11"/>
  <c r="CD39" i="11"/>
  <c r="CD29" i="11"/>
  <c r="CD23" i="11"/>
  <c r="CD17" i="11"/>
  <c r="CD26" i="11"/>
  <c r="CD20" i="11"/>
  <c r="CD11" i="11"/>
  <c r="CD9" i="11"/>
  <c r="CD33" i="11"/>
  <c r="CD46" i="11"/>
  <c r="CD50" i="11"/>
  <c r="CD14" i="11"/>
  <c r="CD21" i="11"/>
  <c r="CD8" i="11"/>
  <c r="CD44" i="11"/>
  <c r="CD63" i="11"/>
  <c r="CD53" i="11"/>
  <c r="CD19" i="11"/>
  <c r="CD13" i="11"/>
  <c r="CD16" i="11"/>
  <c r="CD28" i="11"/>
  <c r="CD30" i="11"/>
  <c r="CD34" i="11"/>
  <c r="CD38" i="11"/>
  <c r="CD56" i="11"/>
  <c r="CD24" i="11"/>
  <c r="CD10" i="11"/>
  <c r="CD47" i="11"/>
  <c r="CD18" i="11"/>
  <c r="CD49" i="11"/>
  <c r="CD61" i="11"/>
  <c r="CD22" i="11"/>
  <c r="CD41" i="11"/>
  <c r="CD66" i="11"/>
  <c r="CD62" i="11"/>
  <c r="CD7" i="11"/>
  <c r="CD25" i="11"/>
  <c r="CD15" i="11"/>
  <c r="CD31" i="11"/>
  <c r="CD32" i="11"/>
  <c r="CD59" i="11"/>
  <c r="CD60" i="11"/>
  <c r="CD64" i="11"/>
  <c r="CD27" i="11"/>
  <c r="CD52" i="11"/>
  <c r="CD35" i="11"/>
  <c r="CD6" i="11"/>
  <c r="CD65" i="11"/>
  <c r="CD12" i="11"/>
  <c r="CD51" i="11"/>
  <c r="CM63" i="11"/>
  <c r="CM66" i="11"/>
  <c r="CM60" i="11"/>
  <c r="CM58" i="11"/>
  <c r="CM62" i="11"/>
  <c r="CM51" i="11"/>
  <c r="CM50" i="11"/>
  <c r="CM49" i="11"/>
  <c r="CM36" i="11"/>
  <c r="CM47" i="11"/>
  <c r="CM32" i="11"/>
  <c r="CM55" i="11"/>
  <c r="CM35" i="11"/>
  <c r="CM34" i="11"/>
  <c r="CM12" i="11"/>
  <c r="CM9" i="11"/>
  <c r="CM6" i="11"/>
  <c r="CM14" i="11"/>
  <c r="CM8" i="11"/>
  <c r="CM11" i="11"/>
  <c r="CM21" i="11"/>
  <c r="CM30" i="11"/>
  <c r="CM37" i="11"/>
  <c r="CM53" i="11"/>
  <c r="CM7" i="11"/>
  <c r="CM38" i="11"/>
  <c r="CM16" i="11"/>
  <c r="CM20" i="11"/>
  <c r="CM25" i="11"/>
  <c r="CM29" i="11"/>
  <c r="CM42" i="11"/>
  <c r="CM10" i="11"/>
  <c r="CM18" i="11"/>
  <c r="CM27" i="11"/>
  <c r="CM61" i="11"/>
  <c r="CM44" i="11"/>
  <c r="CM46" i="11"/>
  <c r="CM56" i="11"/>
  <c r="CM17" i="11"/>
  <c r="CM22" i="11"/>
  <c r="CM26" i="11"/>
  <c r="CM31" i="11"/>
  <c r="CM52" i="11"/>
  <c r="CM13" i="11"/>
  <c r="CM40" i="11"/>
  <c r="CM24" i="11"/>
  <c r="CM41" i="11"/>
  <c r="CM48" i="11"/>
  <c r="CM33" i="11"/>
  <c r="CM57" i="11"/>
  <c r="CM23" i="11"/>
  <c r="CM43" i="11"/>
  <c r="CM59" i="11"/>
  <c r="CM15" i="11"/>
  <c r="CM45" i="11"/>
  <c r="CM64" i="11"/>
  <c r="CM28" i="11"/>
  <c r="CM19" i="11"/>
  <c r="CM39" i="11"/>
  <c r="CM54" i="11"/>
  <c r="CM65" i="11"/>
  <c r="AU66" i="11"/>
  <c r="AU36" i="11"/>
  <c r="AU47" i="11"/>
  <c r="AU35" i="11"/>
  <c r="AU8" i="11"/>
  <c r="AU6" i="11"/>
  <c r="AU16" i="11"/>
  <c r="AU22" i="11"/>
  <c r="AU28" i="11"/>
  <c r="AU18" i="11"/>
  <c r="AU27" i="11"/>
  <c r="AU38" i="11"/>
  <c r="AU50" i="11"/>
  <c r="AU46" i="11"/>
  <c r="AU44" i="11"/>
  <c r="AU40" i="11"/>
  <c r="AU49" i="11"/>
  <c r="AU10" i="11"/>
  <c r="AU13" i="11"/>
  <c r="BE13" i="11" s="1"/>
  <c r="AU39" i="11"/>
  <c r="AU60" i="11"/>
  <c r="AU14" i="11"/>
  <c r="AU9" i="11"/>
  <c r="AU24" i="11"/>
  <c r="AU17" i="11"/>
  <c r="AU20" i="11"/>
  <c r="AU23" i="11"/>
  <c r="AU26" i="11"/>
  <c r="AU29" i="11"/>
  <c r="AU37" i="11"/>
  <c r="AU63" i="11"/>
  <c r="AU53" i="11"/>
  <c r="AU54" i="11"/>
  <c r="AU15" i="11"/>
  <c r="AU19" i="11"/>
  <c r="BE19" i="11" s="1"/>
  <c r="BF19" i="11" s="1"/>
  <c r="BG19" i="11" s="1"/>
  <c r="AU25" i="11"/>
  <c r="AU31" i="11"/>
  <c r="BE31" i="11" s="1"/>
  <c r="BF31" i="11" s="1"/>
  <c r="BG31" i="11" s="1"/>
  <c r="AU33" i="11"/>
  <c r="AU45" i="11"/>
  <c r="AU57" i="11"/>
  <c r="AU11" i="11"/>
  <c r="AU34" i="11"/>
  <c r="AU12" i="11"/>
  <c r="AU21" i="11"/>
  <c r="AU30" i="11"/>
  <c r="AU41" i="11"/>
  <c r="AU43" i="11"/>
  <c r="AU48" i="11"/>
  <c r="AU58" i="11"/>
  <c r="AU56" i="11"/>
  <c r="AU52" i="11"/>
  <c r="AU55" i="11"/>
  <c r="AU62" i="11"/>
  <c r="AU65" i="11"/>
  <c r="AU51" i="11"/>
  <c r="AU59" i="11"/>
  <c r="AU42" i="11"/>
  <c r="AU7" i="11"/>
  <c r="AU32" i="11"/>
  <c r="AU61" i="11"/>
  <c r="AU64" i="11"/>
  <c r="BZ37" i="3"/>
  <c r="CA37" i="3" s="1"/>
  <c r="CS42" i="3"/>
  <c r="CT42" i="3" s="1"/>
  <c r="CU42" i="3" s="1"/>
  <c r="CV42" i="3" s="1"/>
  <c r="CS55" i="3"/>
  <c r="CT55" i="3" s="1"/>
  <c r="CS21" i="3"/>
  <c r="CT21" i="3" s="1"/>
  <c r="CU21" i="3" s="1"/>
  <c r="CV21" i="3" s="1"/>
  <c r="CS15" i="3"/>
  <c r="CT15" i="3" s="1"/>
  <c r="CU15" i="3" s="1"/>
  <c r="CV15" i="3" s="1"/>
  <c r="CS54" i="3"/>
  <c r="CT54" i="3" s="1"/>
  <c r="CU54" i="3" s="1"/>
  <c r="CV54" i="3" s="1"/>
  <c r="CR65" i="11"/>
  <c r="CR59" i="11"/>
  <c r="CR55" i="11"/>
  <c r="CR58" i="11"/>
  <c r="CR53" i="11"/>
  <c r="CR36" i="11"/>
  <c r="CR56" i="11"/>
  <c r="CR44" i="11"/>
  <c r="CR43" i="11"/>
  <c r="CR41" i="11"/>
  <c r="CR40" i="11"/>
  <c r="CR30" i="11"/>
  <c r="CR27" i="11"/>
  <c r="CR24" i="11"/>
  <c r="CR21" i="11"/>
  <c r="CR18" i="11"/>
  <c r="CR38" i="11"/>
  <c r="CR8" i="11"/>
  <c r="CR15" i="11"/>
  <c r="CR16" i="11"/>
  <c r="CR20" i="11"/>
  <c r="CR22" i="11"/>
  <c r="CR31" i="11"/>
  <c r="CR46" i="11"/>
  <c r="CR47" i="11"/>
  <c r="CR52" i="11"/>
  <c r="CR6" i="11"/>
  <c r="CR34" i="11"/>
  <c r="CR29" i="11"/>
  <c r="CR35" i="11"/>
  <c r="CR45" i="11"/>
  <c r="CR51" i="11"/>
  <c r="CR48" i="11"/>
  <c r="CR7" i="11"/>
  <c r="CR14" i="11"/>
  <c r="CR25" i="11"/>
  <c r="CR9" i="11"/>
  <c r="CR17" i="11"/>
  <c r="CR19" i="11"/>
  <c r="CR23" i="11"/>
  <c r="CR49" i="11"/>
  <c r="CR39" i="11"/>
  <c r="CR42" i="11"/>
  <c r="CR33" i="11"/>
  <c r="CR50" i="11"/>
  <c r="CR11" i="11"/>
  <c r="CR13" i="11"/>
  <c r="CR10" i="11"/>
  <c r="CR37" i="11"/>
  <c r="CR28" i="11"/>
  <c r="CR12" i="11"/>
  <c r="CR26" i="11"/>
  <c r="CR57" i="11"/>
  <c r="CR32" i="11"/>
  <c r="CR60" i="11"/>
  <c r="CR54" i="11"/>
  <c r="CR63" i="11"/>
  <c r="CR62" i="11"/>
  <c r="CR64" i="11"/>
  <c r="CR61" i="11"/>
  <c r="CR66" i="11"/>
  <c r="BO57" i="11"/>
  <c r="BO53" i="11"/>
  <c r="BO63" i="11"/>
  <c r="BO56" i="11"/>
  <c r="BO39" i="11"/>
  <c r="BO42" i="11"/>
  <c r="BO41" i="11"/>
  <c r="BO54" i="11"/>
  <c r="BO50" i="11"/>
  <c r="BO45" i="11"/>
  <c r="BO44" i="11"/>
  <c r="BO36" i="11"/>
  <c r="BO31" i="11"/>
  <c r="BO28" i="11"/>
  <c r="BO25" i="11"/>
  <c r="BY25" i="11" s="1"/>
  <c r="BZ25" i="11" s="1"/>
  <c r="CA25" i="11" s="1"/>
  <c r="BO22" i="11"/>
  <c r="BO19" i="11"/>
  <c r="BO16" i="11"/>
  <c r="BO32" i="11"/>
  <c r="BO8" i="11"/>
  <c r="BO9" i="11"/>
  <c r="BO46" i="11"/>
  <c r="BO30" i="11"/>
  <c r="BO11" i="11"/>
  <c r="BO12" i="11"/>
  <c r="BO47" i="11"/>
  <c r="BO27" i="11"/>
  <c r="BY27" i="11" s="1"/>
  <c r="BO33" i="11"/>
  <c r="BO15" i="11"/>
  <c r="BO7" i="11"/>
  <c r="BO13" i="11"/>
  <c r="BO24" i="11"/>
  <c r="BO29" i="11"/>
  <c r="BO60" i="11"/>
  <c r="BO14" i="11"/>
  <c r="BO38" i="11"/>
  <c r="BO52" i="11"/>
  <c r="BO21" i="11"/>
  <c r="BO23" i="11"/>
  <c r="BO35" i="11"/>
  <c r="BO43" i="11"/>
  <c r="BO49" i="11"/>
  <c r="BO65" i="11"/>
  <c r="BO18" i="11"/>
  <c r="BO20" i="11"/>
  <c r="BO40" i="11"/>
  <c r="BO26" i="11"/>
  <c r="BO6" i="11"/>
  <c r="BY6" i="11" s="1"/>
  <c r="BZ6" i="11" s="1"/>
  <c r="BO17" i="11"/>
  <c r="BO66" i="11"/>
  <c r="BO34" i="11"/>
  <c r="BO10" i="11"/>
  <c r="BO51" i="11"/>
  <c r="BO37" i="11"/>
  <c r="BO58" i="11"/>
  <c r="BO48" i="11"/>
  <c r="BY48" i="11" s="1"/>
  <c r="BZ48" i="11" s="1"/>
  <c r="CA48" i="11" s="1"/>
  <c r="BO55" i="11"/>
  <c r="BY55" i="11" s="1"/>
  <c r="BZ55" i="11" s="1"/>
  <c r="CA55" i="11" s="1"/>
  <c r="BO62" i="11"/>
  <c r="BO61" i="11"/>
  <c r="BO59" i="11"/>
  <c r="BO64" i="11"/>
  <c r="BY64" i="11" s="1"/>
  <c r="BZ64" i="11" s="1"/>
  <c r="CA64" i="11" s="1"/>
  <c r="BZ39" i="3"/>
  <c r="CA39" i="3" s="1"/>
  <c r="H23" i="14" a="1"/>
  <c r="AA12" i="12"/>
  <c r="AA11" i="12"/>
  <c r="AA8" i="12"/>
  <c r="AA7" i="12"/>
  <c r="BZ48" i="3"/>
  <c r="CA48" i="3" s="1"/>
  <c r="BG6" i="11" l="1"/>
  <c r="BZ18" i="11"/>
  <c r="CA18" i="11" s="1"/>
  <c r="BF9" i="11"/>
  <c r="BG9" i="11" s="1"/>
  <c r="BF13" i="11"/>
  <c r="BG13" i="11" s="1"/>
  <c r="BF14" i="11"/>
  <c r="BG14" i="11" s="1"/>
  <c r="BF30" i="11"/>
  <c r="BG30" i="11" s="1"/>
  <c r="BF44" i="11"/>
  <c r="BG44" i="11" s="1"/>
  <c r="BF22" i="11"/>
  <c r="BG22" i="11" s="1"/>
  <c r="BF20" i="11"/>
  <c r="BG20" i="11" s="1"/>
  <c r="BF36" i="11"/>
  <c r="BG36" i="11" s="1"/>
  <c r="BZ65" i="11"/>
  <c r="CA65" i="11" s="1"/>
  <c r="BZ35" i="11"/>
  <c r="CA35" i="11" s="1"/>
  <c r="BZ40" i="11"/>
  <c r="CA40" i="11" s="1"/>
  <c r="BZ31" i="11"/>
  <c r="CA31" i="11" s="1"/>
  <c r="BZ41" i="11"/>
  <c r="CA41" i="11" s="1"/>
  <c r="BZ9" i="11"/>
  <c r="CA9" i="11" s="1"/>
  <c r="BZ52" i="11"/>
  <c r="CA52" i="11" s="1"/>
  <c r="BF66" i="11"/>
  <c r="BG66" i="11" s="1"/>
  <c r="BF56" i="11"/>
  <c r="BG56" i="11" s="1"/>
  <c r="BF33" i="11"/>
  <c r="BG33" i="11" s="1"/>
  <c r="BF39" i="11"/>
  <c r="BG39" i="11" s="1"/>
  <c r="BZ62" i="11"/>
  <c r="CA62" i="11" s="1"/>
  <c r="BZ44" i="11"/>
  <c r="CA44" i="11" s="1"/>
  <c r="BZ38" i="11"/>
  <c r="CA38" i="11" s="1"/>
  <c r="BZ30" i="11"/>
  <c r="CA30" i="11" s="1"/>
  <c r="BZ28" i="11"/>
  <c r="CA28" i="11" s="1"/>
  <c r="BF63" i="11"/>
  <c r="BG63" i="11" s="1"/>
  <c r="BF10" i="11"/>
  <c r="BG10" i="11" s="1"/>
  <c r="BZ27" i="11"/>
  <c r="CA27" i="11" s="1"/>
  <c r="BF60" i="11"/>
  <c r="BG60" i="11" s="1"/>
  <c r="BF50" i="11"/>
  <c r="BG50" i="11" s="1"/>
  <c r="BF55" i="11"/>
  <c r="BG55" i="11" s="1"/>
  <c r="BF17" i="11"/>
  <c r="BG17" i="11" s="1"/>
  <c r="BF58" i="11"/>
  <c r="BG58" i="11" s="1"/>
  <c r="BZ43" i="11"/>
  <c r="CA43" i="11" s="1"/>
  <c r="BZ19" i="11"/>
  <c r="CA19" i="11" s="1"/>
  <c r="BZ49" i="11"/>
  <c r="CA49" i="11" s="1"/>
  <c r="BF54" i="11"/>
  <c r="BG54" i="11" s="1"/>
  <c r="BZ61" i="11"/>
  <c r="CA61" i="11" s="1"/>
  <c r="BZ12" i="11"/>
  <c r="CA12" i="11" s="1"/>
  <c r="BF34" i="11"/>
  <c r="BG34" i="11" s="1"/>
  <c r="BZ56" i="11"/>
  <c r="CA56" i="11" s="1"/>
  <c r="BZ15" i="11"/>
  <c r="CA15" i="11" s="1"/>
  <c r="BZ16" i="11"/>
  <c r="CA16" i="11" s="1"/>
  <c r="BZ7" i="11"/>
  <c r="CA7" i="11" s="1"/>
  <c r="BZ47" i="11"/>
  <c r="CA47" i="11" s="1"/>
  <c r="BF46" i="11"/>
  <c r="BG46" i="11" s="1"/>
  <c r="CA6" i="11"/>
  <c r="BF7" i="11"/>
  <c r="BG7" i="11" s="1"/>
  <c r="BZ21" i="11"/>
  <c r="CA21" i="11" s="1"/>
  <c r="BF52" i="11"/>
  <c r="BG52" i="11" s="1"/>
  <c r="BF15" i="11"/>
  <c r="BG15" i="11" s="1"/>
  <c r="CV6" i="3"/>
  <c r="H23" i="15" a="1"/>
  <c r="CU37" i="3"/>
  <c r="CV37" i="3" s="1"/>
  <c r="H23" i="13" a="1"/>
  <c r="Y12" i="12"/>
  <c r="Y8" i="12"/>
  <c r="Y11" i="12"/>
  <c r="Y7" i="12"/>
  <c r="CU51" i="3"/>
  <c r="CV51" i="3" s="1"/>
  <c r="CU29" i="3"/>
  <c r="CV29" i="3" s="1"/>
  <c r="AK35" i="11"/>
  <c r="AL35" i="11" s="1"/>
  <c r="AM35" i="11" s="1"/>
  <c r="CS54" i="11"/>
  <c r="CT54" i="11" s="1"/>
  <c r="CS45" i="11"/>
  <c r="CT45" i="11" s="1"/>
  <c r="CS44" i="11"/>
  <c r="CT44" i="11" s="1"/>
  <c r="CS15" i="11"/>
  <c r="CT15" i="11" s="1"/>
  <c r="CU15" i="11" s="1"/>
  <c r="CV15" i="11" s="1"/>
  <c r="CS7" i="11"/>
  <c r="CT7" i="11" s="1"/>
  <c r="BF26" i="11"/>
  <c r="BG26" i="11" s="1"/>
  <c r="CU58" i="3"/>
  <c r="CV58" i="3" s="1"/>
  <c r="AK64" i="11"/>
  <c r="AK51" i="11"/>
  <c r="AK47" i="11"/>
  <c r="AL47" i="11" s="1"/>
  <c r="AM47" i="11" s="1"/>
  <c r="AK46" i="11"/>
  <c r="AK20" i="11"/>
  <c r="AK15" i="11"/>
  <c r="AL15" i="11" s="1"/>
  <c r="AM15" i="11" s="1"/>
  <c r="AK52" i="11"/>
  <c r="AK21" i="11"/>
  <c r="AL21" i="11" s="1"/>
  <c r="AM21" i="11" s="1"/>
  <c r="AK25" i="11"/>
  <c r="AK36" i="11"/>
  <c r="CS62" i="11"/>
  <c r="CT62" i="11" s="1"/>
  <c r="CS16" i="11"/>
  <c r="CT16" i="11" s="1"/>
  <c r="CS30" i="11"/>
  <c r="CT30" i="11" s="1"/>
  <c r="CU30" i="11" s="1"/>
  <c r="CV30" i="11" s="1"/>
  <c r="CS11" i="11"/>
  <c r="CT11" i="11" s="1"/>
  <c r="CS39" i="11"/>
  <c r="CT39" i="11" s="1"/>
  <c r="CS52" i="11"/>
  <c r="CT52" i="11" s="1"/>
  <c r="CS29" i="11"/>
  <c r="CT29" i="11" s="1"/>
  <c r="CS49" i="11"/>
  <c r="CT49" i="11" s="1"/>
  <c r="CS10" i="11"/>
  <c r="CT10" i="11" s="1"/>
  <c r="CU10" i="11" s="1"/>
  <c r="CV10" i="11" s="1"/>
  <c r="CS53" i="11"/>
  <c r="CT53" i="11" s="1"/>
  <c r="CU53" i="11" s="1"/>
  <c r="CV53" i="11" s="1"/>
  <c r="CU7" i="3"/>
  <c r="CV7" i="3" s="1"/>
  <c r="CU66" i="3"/>
  <c r="CV66" i="3" s="1"/>
  <c r="H23" i="16" a="1"/>
  <c r="CU25" i="3"/>
  <c r="CV25" i="3" s="1"/>
  <c r="AL58" i="3"/>
  <c r="AM58" i="3" s="1"/>
  <c r="CU10" i="3"/>
  <c r="CV10" i="3" s="1"/>
  <c r="BF40" i="11"/>
  <c r="BG40" i="11" s="1"/>
  <c r="BZ22" i="11"/>
  <c r="CA22" i="11" s="1"/>
  <c r="BF47" i="11"/>
  <c r="BG47" i="11" s="1"/>
  <c r="CT60" i="11"/>
  <c r="CU55" i="11"/>
  <c r="CV55" i="11" s="1"/>
  <c r="CS32" i="11"/>
  <c r="CT32" i="11" s="1"/>
  <c r="CS46" i="11"/>
  <c r="CT46" i="11" s="1"/>
  <c r="CU46" i="11" s="1"/>
  <c r="CV46" i="11" s="1"/>
  <c r="CS48" i="11"/>
  <c r="CT48" i="11" s="1"/>
  <c r="CU48" i="11" s="1"/>
  <c r="CV48" i="11" s="1"/>
  <c r="BZ57" i="11"/>
  <c r="CA57" i="11" s="1"/>
  <c r="H41" i="14"/>
  <c r="H35" i="14"/>
  <c r="H29" i="14"/>
  <c r="H39" i="14"/>
  <c r="H33" i="14"/>
  <c r="H27" i="14"/>
  <c r="H38" i="14"/>
  <c r="H32" i="14"/>
  <c r="H26" i="14"/>
  <c r="H43" i="14"/>
  <c r="H37" i="14"/>
  <c r="H31" i="14"/>
  <c r="H25" i="14"/>
  <c r="H28" i="14"/>
  <c r="H42" i="14"/>
  <c r="H24" i="14"/>
  <c r="H40" i="14"/>
  <c r="H23" i="14"/>
  <c r="H36" i="14"/>
  <c r="H34" i="14"/>
  <c r="H30" i="14"/>
  <c r="AK63" i="11"/>
  <c r="AL63" i="11" s="1"/>
  <c r="AM63" i="11" s="1"/>
  <c r="AK55" i="11"/>
  <c r="AL55" i="11" s="1"/>
  <c r="AM55" i="11" s="1"/>
  <c r="AK58" i="11"/>
  <c r="AK9" i="11"/>
  <c r="AK34" i="11"/>
  <c r="AK10" i="11"/>
  <c r="AL10" i="11" s="1"/>
  <c r="AM10" i="11" s="1"/>
  <c r="AK12" i="11"/>
  <c r="AK24" i="11"/>
  <c r="AK28" i="11"/>
  <c r="AK53" i="11"/>
  <c r="AL53" i="11" s="1"/>
  <c r="AM53" i="11" s="1"/>
  <c r="AL47" i="3"/>
  <c r="AM47" i="3" s="1"/>
  <c r="W3" i="3" s="1"/>
  <c r="CS58" i="11"/>
  <c r="CT58" i="11" s="1"/>
  <c r="CU58" i="11" s="1"/>
  <c r="CV58" i="11" s="1"/>
  <c r="CS22" i="11"/>
  <c r="CT22" i="11" s="1"/>
  <c r="CS26" i="11"/>
  <c r="CT26" i="11" s="1"/>
  <c r="CS42" i="11"/>
  <c r="CT42" i="11" s="1"/>
  <c r="CS37" i="11"/>
  <c r="CT37" i="11" s="1"/>
  <c r="CS56" i="11"/>
  <c r="CT56" i="11" s="1"/>
  <c r="CU56" i="11" s="1"/>
  <c r="CV56" i="11" s="1"/>
  <c r="CS27" i="11"/>
  <c r="CT27" i="11" s="1"/>
  <c r="CU27" i="11" s="1"/>
  <c r="CV27" i="11" s="1"/>
  <c r="CS40" i="11"/>
  <c r="CT40" i="11" s="1"/>
  <c r="CU40" i="11" s="1"/>
  <c r="CV40" i="11" s="1"/>
  <c r="CS13" i="11"/>
  <c r="CT13" i="11" s="1"/>
  <c r="CS63" i="11"/>
  <c r="CT63" i="11" s="1"/>
  <c r="CU63" i="11" s="1"/>
  <c r="CV63" i="11" s="1"/>
  <c r="CU50" i="3"/>
  <c r="CV50" i="3" s="1"/>
  <c r="CU33" i="3"/>
  <c r="CV33" i="3" s="1"/>
  <c r="AC8" i="12"/>
  <c r="CU16" i="3"/>
  <c r="CV16" i="3" s="1"/>
  <c r="CU19" i="3"/>
  <c r="CV19" i="3" s="1"/>
  <c r="CU59" i="3"/>
  <c r="CV59" i="3" s="1"/>
  <c r="CU38" i="3"/>
  <c r="CV38" i="3" s="1"/>
  <c r="BZ33" i="11"/>
  <c r="CA33" i="11" s="1"/>
  <c r="AL14" i="11"/>
  <c r="AM14" i="11" s="1"/>
  <c r="AK54" i="11"/>
  <c r="AL54" i="11" s="1"/>
  <c r="AM54" i="11" s="1"/>
  <c r="AK60" i="11"/>
  <c r="AK50" i="11"/>
  <c r="AL50" i="11" s="1"/>
  <c r="AM50" i="11" s="1"/>
  <c r="AK8" i="11"/>
  <c r="AL8" i="11" s="1"/>
  <c r="AM8" i="11" s="1"/>
  <c r="AK65" i="11"/>
  <c r="AL65" i="11" s="1"/>
  <c r="AM65" i="11" s="1"/>
  <c r="AK6" i="11"/>
  <c r="AL6" i="11" s="1"/>
  <c r="AK27" i="11"/>
  <c r="AL27" i="11" s="1"/>
  <c r="AM27" i="11" s="1"/>
  <c r="AK31" i="11"/>
  <c r="AK59" i="11"/>
  <c r="AL59" i="11" s="1"/>
  <c r="AM59" i="11" s="1"/>
  <c r="CS35" i="11"/>
  <c r="CT35" i="11" s="1"/>
  <c r="CS14" i="11"/>
  <c r="CT14" i="11" s="1"/>
  <c r="CU14" i="11" s="1"/>
  <c r="CV14" i="11" s="1"/>
  <c r="CS24" i="11"/>
  <c r="CT24" i="11" s="1"/>
  <c r="CU24" i="11" s="1"/>
  <c r="CV24" i="11" s="1"/>
  <c r="CS50" i="11"/>
  <c r="CT50" i="11" s="1"/>
  <c r="CU50" i="11" s="1"/>
  <c r="CV50" i="11" s="1"/>
  <c r="CS31" i="11"/>
  <c r="CT31" i="11" s="1"/>
  <c r="CU31" i="11" s="1"/>
  <c r="CV31" i="11" s="1"/>
  <c r="CS43" i="11"/>
  <c r="CT43" i="11" s="1"/>
  <c r="CU43" i="11" s="1"/>
  <c r="CV43" i="11" s="1"/>
  <c r="CS23" i="11"/>
  <c r="CT23" i="11" s="1"/>
  <c r="CS6" i="11"/>
  <c r="CT6" i="11" s="1"/>
  <c r="CU6" i="11" s="1"/>
  <c r="CS33" i="11"/>
  <c r="CT33" i="11" s="1"/>
  <c r="CU33" i="11" s="1"/>
  <c r="CV33" i="11" s="1"/>
  <c r="CS64" i="11"/>
  <c r="CT64" i="11" s="1"/>
  <c r="CU64" i="11" s="1"/>
  <c r="CV64" i="11" s="1"/>
  <c r="CU64" i="3"/>
  <c r="CV64" i="3" s="1"/>
  <c r="AC12" i="12"/>
  <c r="CU22" i="3"/>
  <c r="CV22" i="3" s="1"/>
  <c r="CU41" i="3"/>
  <c r="CV41" i="3" s="1"/>
  <c r="CU8" i="3"/>
  <c r="CV8" i="3" s="1"/>
  <c r="CU20" i="3"/>
  <c r="CV20" i="3" s="1"/>
  <c r="BF24" i="11"/>
  <c r="BG24" i="11" s="1"/>
  <c r="AL66" i="11"/>
  <c r="AM66" i="11" s="1"/>
  <c r="AL18" i="11"/>
  <c r="AM18" i="11" s="1"/>
  <c r="CU55" i="3"/>
  <c r="CV55" i="3" s="1"/>
  <c r="AP3" i="3"/>
  <c r="AL7" i="11"/>
  <c r="AM7" i="11" s="1"/>
  <c r="AQ3" i="3"/>
  <c r="AK29" i="11"/>
  <c r="AL29" i="11" s="1"/>
  <c r="AM29" i="11" s="1"/>
  <c r="AK16" i="11"/>
  <c r="AL16" i="11" s="1"/>
  <c r="AM16" i="11" s="1"/>
  <c r="AK39" i="11"/>
  <c r="AK11" i="11"/>
  <c r="AL11" i="11" s="1"/>
  <c r="AM11" i="11" s="1"/>
  <c r="AK45" i="11"/>
  <c r="AL45" i="11" s="1"/>
  <c r="AM45" i="11" s="1"/>
  <c r="AK33" i="11"/>
  <c r="AL33" i="11" s="1"/>
  <c r="AM33" i="11" s="1"/>
  <c r="AK40" i="11"/>
  <c r="AK30" i="11"/>
  <c r="AL30" i="11" s="1"/>
  <c r="AM30" i="11" s="1"/>
  <c r="AK44" i="11"/>
  <c r="AL44" i="11" s="1"/>
  <c r="AM44" i="11" s="1"/>
  <c r="AK57" i="11"/>
  <c r="AL57" i="11" s="1"/>
  <c r="AM57" i="11" s="1"/>
  <c r="AK61" i="11"/>
  <c r="AL61" i="11" s="1"/>
  <c r="AM61" i="11" s="1"/>
  <c r="CS65" i="11"/>
  <c r="CT65" i="11" s="1"/>
  <c r="CS57" i="11"/>
  <c r="CT57" i="11" s="1"/>
  <c r="CU57" i="11" s="1"/>
  <c r="CV57" i="11" s="1"/>
  <c r="CS20" i="11"/>
  <c r="CT20" i="11" s="1"/>
  <c r="CS34" i="11"/>
  <c r="CT34" i="11" s="1"/>
  <c r="CU34" i="11" s="1"/>
  <c r="CV34" i="11" s="1"/>
  <c r="CS25" i="11"/>
  <c r="CT25" i="11" s="1"/>
  <c r="CU25" i="11" s="1"/>
  <c r="CV25" i="11" s="1"/>
  <c r="CS41" i="11"/>
  <c r="CT41" i="11" s="1"/>
  <c r="CU41" i="11" s="1"/>
  <c r="CV41" i="11" s="1"/>
  <c r="CS21" i="11"/>
  <c r="CT21" i="11" s="1"/>
  <c r="CS12" i="11"/>
  <c r="CT12" i="11" s="1"/>
  <c r="CU12" i="11" s="1"/>
  <c r="CV12" i="11" s="1"/>
  <c r="CS36" i="11"/>
  <c r="CT36" i="11" s="1"/>
  <c r="CU36" i="11" s="1"/>
  <c r="CV36" i="11" s="1"/>
  <c r="CS61" i="11"/>
  <c r="CT61" i="11" s="1"/>
  <c r="CU61" i="11" s="1"/>
  <c r="CV61" i="11" s="1"/>
  <c r="CU61" i="3"/>
  <c r="CV61" i="3" s="1"/>
  <c r="AC7" i="12"/>
  <c r="CU56" i="3"/>
  <c r="CV56" i="3" s="1"/>
  <c r="CU47" i="3"/>
  <c r="CV47" i="3" s="1"/>
  <c r="CU44" i="3"/>
  <c r="CV44" i="3" s="1"/>
  <c r="BZ23" i="11"/>
  <c r="CA23" i="11" s="1"/>
  <c r="CA10" i="3"/>
  <c r="BK3" i="3" s="1"/>
  <c r="BJ3" i="3"/>
  <c r="AK13" i="11"/>
  <c r="AL32" i="11"/>
  <c r="AM32" i="11" s="1"/>
  <c r="AK19" i="11"/>
  <c r="AL19" i="11" s="1"/>
  <c r="AM19" i="11" s="1"/>
  <c r="AK42" i="11"/>
  <c r="AK23" i="11"/>
  <c r="AL23" i="11" s="1"/>
  <c r="AM23" i="11" s="1"/>
  <c r="AK49" i="11"/>
  <c r="AL49" i="11" s="1"/>
  <c r="AM49" i="11" s="1"/>
  <c r="AK38" i="11"/>
  <c r="AL38" i="11" s="1"/>
  <c r="AM38" i="11" s="1"/>
  <c r="AK41" i="11"/>
  <c r="AL41" i="11" s="1"/>
  <c r="AM41" i="11" s="1"/>
  <c r="AL37" i="11"/>
  <c r="AM37" i="11" s="1"/>
  <c r="AK62" i="11"/>
  <c r="BF48" i="11"/>
  <c r="BG48" i="11" s="1"/>
  <c r="F49" i="20"/>
  <c r="Z6" i="19"/>
  <c r="G49" i="20" s="1"/>
  <c r="Z11" i="19"/>
  <c r="K51" i="20" s="1"/>
  <c r="Z7" i="19"/>
  <c r="K49" i="20" s="1"/>
  <c r="Z9" i="19"/>
  <c r="Q49" i="20" s="1"/>
  <c r="Z8" i="19"/>
  <c r="N49" i="20" s="1"/>
  <c r="Z10" i="19"/>
  <c r="Z12" i="19"/>
  <c r="N51" i="20" s="1"/>
  <c r="Z13" i="19"/>
  <c r="Q51" i="20" s="1"/>
  <c r="CS59" i="11"/>
  <c r="CT59" i="11" s="1"/>
  <c r="CS28" i="11"/>
  <c r="CT28" i="11" s="1"/>
  <c r="CS47" i="11"/>
  <c r="CT47" i="11" s="1"/>
  <c r="CU47" i="11" s="1"/>
  <c r="CV47" i="11" s="1"/>
  <c r="CS18" i="11"/>
  <c r="CT18" i="11" s="1"/>
  <c r="CS8" i="11"/>
  <c r="CT8" i="11" s="1"/>
  <c r="CU8" i="11" s="1"/>
  <c r="CV8" i="11" s="1"/>
  <c r="CS19" i="11"/>
  <c r="CT19" i="11" s="1"/>
  <c r="CU19" i="11" s="1"/>
  <c r="CV19" i="11" s="1"/>
  <c r="CS38" i="11"/>
  <c r="CT38" i="11" s="1"/>
  <c r="CU38" i="11" s="1"/>
  <c r="CV38" i="11" s="1"/>
  <c r="CS17" i="11"/>
  <c r="CT17" i="11" s="1"/>
  <c r="CU17" i="11" s="1"/>
  <c r="CV17" i="11" s="1"/>
  <c r="CS9" i="11"/>
  <c r="CT9" i="11" s="1"/>
  <c r="CS51" i="11"/>
  <c r="CT51" i="11" s="1"/>
  <c r="CU51" i="11" s="1"/>
  <c r="CV51" i="11" s="1"/>
  <c r="CS66" i="11"/>
  <c r="CT66" i="11" s="1"/>
  <c r="CU66" i="11" s="1"/>
  <c r="CV66" i="11" s="1"/>
  <c r="CU62" i="3"/>
  <c r="CV62" i="3" s="1"/>
  <c r="CU26" i="3"/>
  <c r="CV26" i="3" s="1"/>
  <c r="V89" i="3" l="1"/>
  <c r="V86" i="3"/>
  <c r="V83" i="3"/>
  <c r="V80" i="3"/>
  <c r="V77" i="3"/>
  <c r="V74" i="3"/>
  <c r="V87" i="3"/>
  <c r="V84" i="3"/>
  <c r="V81" i="3"/>
  <c r="V78" i="3"/>
  <c r="V75" i="3"/>
  <c r="V88" i="3"/>
  <c r="V85" i="3"/>
  <c r="V82" i="3"/>
  <c r="V79" i="3"/>
  <c r="V76" i="3"/>
  <c r="CU9" i="11"/>
  <c r="CV9" i="11" s="1"/>
  <c r="BJ87" i="3"/>
  <c r="BJ84" i="3"/>
  <c r="BJ81" i="3"/>
  <c r="BJ78" i="3"/>
  <c r="BJ75" i="3"/>
  <c r="BJ88" i="3"/>
  <c r="BJ85" i="3"/>
  <c r="BJ82" i="3"/>
  <c r="BJ79" i="3"/>
  <c r="BJ76" i="3"/>
  <c r="BJ89" i="3"/>
  <c r="BJ86" i="3"/>
  <c r="BJ83" i="3"/>
  <c r="BJ80" i="3"/>
  <c r="BJ77" i="3"/>
  <c r="BJ74" i="3"/>
  <c r="AL40" i="11"/>
  <c r="AM40" i="11" s="1"/>
  <c r="CV6" i="11"/>
  <c r="AM6" i="11"/>
  <c r="CU42" i="11"/>
  <c r="CV42" i="11" s="1"/>
  <c r="AL9" i="11"/>
  <c r="AM9" i="11" s="1"/>
  <c r="V3" i="3"/>
  <c r="CU52" i="11"/>
  <c r="CV52" i="11" s="1"/>
  <c r="AL20" i="11"/>
  <c r="AM20" i="11" s="1"/>
  <c r="CU54" i="11"/>
  <c r="CV54" i="11" s="1"/>
  <c r="H43" i="13"/>
  <c r="H37" i="13"/>
  <c r="H31" i="13"/>
  <c r="H25" i="13"/>
  <c r="H41" i="13"/>
  <c r="H35" i="13"/>
  <c r="H29" i="13"/>
  <c r="H40" i="13"/>
  <c r="H34" i="13"/>
  <c r="H28" i="13"/>
  <c r="H23" i="13"/>
  <c r="H39" i="13"/>
  <c r="H33" i="13"/>
  <c r="H27" i="13"/>
  <c r="H42" i="13"/>
  <c r="H24" i="13"/>
  <c r="H38" i="13"/>
  <c r="H36" i="13"/>
  <c r="H32" i="13"/>
  <c r="H30" i="13"/>
  <c r="H26" i="13"/>
  <c r="CU28" i="11"/>
  <c r="CV28" i="11" s="1"/>
  <c r="AL62" i="11"/>
  <c r="AM62" i="11" s="1"/>
  <c r="AL42" i="11"/>
  <c r="AM42" i="11" s="1"/>
  <c r="CU21" i="11"/>
  <c r="CV21" i="11" s="1"/>
  <c r="CU65" i="11"/>
  <c r="CV65" i="11" s="1"/>
  <c r="AP87" i="3"/>
  <c r="AP84" i="3"/>
  <c r="AP81" i="3"/>
  <c r="AP78" i="3"/>
  <c r="AP75" i="3"/>
  <c r="AP88" i="3"/>
  <c r="AP85" i="3"/>
  <c r="AP82" i="3"/>
  <c r="AP79" i="3"/>
  <c r="AP76" i="3"/>
  <c r="AP86" i="3"/>
  <c r="AP77" i="3"/>
  <c r="AP83" i="3"/>
  <c r="AP74" i="3"/>
  <c r="AP80" i="3"/>
  <c r="AP89" i="3"/>
  <c r="AL17" i="11"/>
  <c r="AM17" i="11" s="1"/>
  <c r="CU23" i="11"/>
  <c r="CV23" i="11" s="1"/>
  <c r="CU35" i="11"/>
  <c r="CV35" i="11" s="1"/>
  <c r="AL56" i="11"/>
  <c r="AM56" i="11" s="1"/>
  <c r="CU13" i="11"/>
  <c r="CV13" i="11" s="1"/>
  <c r="CU26" i="11"/>
  <c r="CV26" i="11" s="1"/>
  <c r="AL28" i="11"/>
  <c r="AM28" i="11" s="1"/>
  <c r="AL58" i="11"/>
  <c r="AM58" i="11" s="1"/>
  <c r="CU60" i="11"/>
  <c r="CV60" i="11" s="1"/>
  <c r="CU39" i="11"/>
  <c r="CV39" i="11" s="1"/>
  <c r="AL36" i="11"/>
  <c r="AM36" i="11" s="1"/>
  <c r="AL46" i="11"/>
  <c r="AM46" i="11" s="1"/>
  <c r="AL43" i="11"/>
  <c r="AM43" i="11" s="1"/>
  <c r="AL12" i="11"/>
  <c r="AM12" i="11" s="1"/>
  <c r="CU59" i="11"/>
  <c r="CV59" i="11" s="1"/>
  <c r="AD12" i="12"/>
  <c r="N51" i="15" s="1"/>
  <c r="AL22" i="11"/>
  <c r="AM22" i="11" s="1"/>
  <c r="CU22" i="11"/>
  <c r="CV22" i="11" s="1"/>
  <c r="AL24" i="11"/>
  <c r="AM24" i="11" s="1"/>
  <c r="CU11" i="11"/>
  <c r="CV11" i="11" s="1"/>
  <c r="AL25" i="11"/>
  <c r="AM25" i="11" s="1"/>
  <c r="CU7" i="11"/>
  <c r="CV7" i="11" s="1"/>
  <c r="AL26" i="11"/>
  <c r="AM26" i="11" s="1"/>
  <c r="H42" i="15"/>
  <c r="H36" i="15"/>
  <c r="H30" i="15"/>
  <c r="H24" i="15"/>
  <c r="H38" i="15"/>
  <c r="H31" i="15"/>
  <c r="H43" i="15"/>
  <c r="H35" i="15"/>
  <c r="H28" i="15"/>
  <c r="H41" i="15"/>
  <c r="H34" i="15"/>
  <c r="H27" i="15"/>
  <c r="H40" i="15"/>
  <c r="H33" i="15"/>
  <c r="H26" i="15"/>
  <c r="H37" i="15"/>
  <c r="H32" i="15"/>
  <c r="H29" i="15"/>
  <c r="H25" i="15"/>
  <c r="H23" i="15"/>
  <c r="H39" i="15"/>
  <c r="AL51" i="11"/>
  <c r="AM51" i="11" s="1"/>
  <c r="CE3" i="3"/>
  <c r="BJ3" i="11"/>
  <c r="AD8" i="12" s="1"/>
  <c r="N49" i="15" s="1"/>
  <c r="AL13" i="11"/>
  <c r="AM13" i="11" s="1"/>
  <c r="AL39" i="11"/>
  <c r="AM39" i="11" s="1"/>
  <c r="F49" i="6"/>
  <c r="AB11" i="4"/>
  <c r="K51" i="6" s="1"/>
  <c r="AB10" i="4"/>
  <c r="AB7" i="4"/>
  <c r="K49" i="6" s="1"/>
  <c r="AB6" i="4"/>
  <c r="G49" i="6" s="1"/>
  <c r="AB13" i="4"/>
  <c r="Q51" i="6" s="1"/>
  <c r="AB9" i="4"/>
  <c r="Q49" i="6" s="1"/>
  <c r="AB12" i="4"/>
  <c r="N51" i="6" s="1"/>
  <c r="AB8" i="4"/>
  <c r="N49" i="6" s="1"/>
  <c r="AL31" i="11"/>
  <c r="AM31" i="11" s="1"/>
  <c r="AL60" i="11"/>
  <c r="AM60" i="11" s="1"/>
  <c r="H40" i="16"/>
  <c r="H34" i="16"/>
  <c r="H28" i="16"/>
  <c r="H23" i="16"/>
  <c r="H42" i="16"/>
  <c r="H35" i="16"/>
  <c r="H27" i="16"/>
  <c r="H39" i="16"/>
  <c r="H32" i="16"/>
  <c r="H25" i="16"/>
  <c r="H38" i="16"/>
  <c r="H31" i="16"/>
  <c r="H24" i="16"/>
  <c r="H37" i="16"/>
  <c r="H30" i="16"/>
  <c r="H26" i="16"/>
  <c r="H43" i="16"/>
  <c r="H41" i="16"/>
  <c r="H36" i="16"/>
  <c r="H33" i="16"/>
  <c r="H29" i="16"/>
  <c r="CU49" i="11"/>
  <c r="CV49" i="11" s="1"/>
  <c r="CU16" i="11"/>
  <c r="CV16" i="11" s="1"/>
  <c r="AL52" i="11"/>
  <c r="AM52" i="11" s="1"/>
  <c r="AL64" i="11"/>
  <c r="AM64" i="11" s="1"/>
  <c r="CU44" i="11"/>
  <c r="CV44" i="11" s="1"/>
  <c r="AL48" i="11"/>
  <c r="AM48" i="11" s="1"/>
  <c r="CD3" i="3"/>
  <c r="F49" i="8" s="1"/>
  <c r="BK3" i="11"/>
  <c r="AP3" i="11"/>
  <c r="CU18" i="11"/>
  <c r="CV18" i="11" s="1"/>
  <c r="F49" i="7"/>
  <c r="AD9" i="4"/>
  <c r="Q49" i="7" s="1"/>
  <c r="AD13" i="4"/>
  <c r="Q51" i="7" s="1"/>
  <c r="AD10" i="4"/>
  <c r="AD12" i="4"/>
  <c r="N51" i="7" s="1"/>
  <c r="AD6" i="4"/>
  <c r="AD11" i="4"/>
  <c r="K51" i="7" s="1"/>
  <c r="AD7" i="4"/>
  <c r="K49" i="7" s="1"/>
  <c r="AD8" i="4"/>
  <c r="N49" i="7" s="1"/>
  <c r="CU20" i="11"/>
  <c r="CV20" i="11" s="1"/>
  <c r="CU37" i="11"/>
  <c r="CV37" i="11" s="1"/>
  <c r="AL34" i="11"/>
  <c r="AM34" i="11" s="1"/>
  <c r="CU32" i="11"/>
  <c r="CV32" i="11" s="1"/>
  <c r="CU29" i="11"/>
  <c r="CV29" i="11" s="1"/>
  <c r="CU62" i="11"/>
  <c r="CV62" i="11" s="1"/>
  <c r="CU45" i="11"/>
  <c r="CV45" i="11" s="1"/>
  <c r="AQ3" i="11"/>
  <c r="AP89" i="11" l="1"/>
  <c r="AP86" i="11"/>
  <c r="AP83" i="11"/>
  <c r="AP80" i="11"/>
  <c r="AP77" i="11"/>
  <c r="AP74" i="11"/>
  <c r="AP87" i="11"/>
  <c r="AP84" i="11"/>
  <c r="AP81" i="11"/>
  <c r="AP78" i="11"/>
  <c r="AP75" i="11"/>
  <c r="AP88" i="11"/>
  <c r="AP85" i="11"/>
  <c r="AP82" i="11"/>
  <c r="AP79" i="11"/>
  <c r="AP76" i="11"/>
  <c r="BJ87" i="11"/>
  <c r="BJ84" i="11"/>
  <c r="BJ81" i="11"/>
  <c r="BJ78" i="11"/>
  <c r="BJ75" i="11"/>
  <c r="BJ89" i="11"/>
  <c r="BJ86" i="11"/>
  <c r="BJ83" i="11"/>
  <c r="BJ80" i="11"/>
  <c r="BJ77" i="11"/>
  <c r="BJ74" i="11"/>
  <c r="BJ88" i="11"/>
  <c r="BJ85" i="11"/>
  <c r="BJ82" i="11"/>
  <c r="BJ79" i="11"/>
  <c r="BJ76" i="11"/>
  <c r="CE3" i="11"/>
  <c r="F49" i="15"/>
  <c r="AD10" i="12"/>
  <c r="AD6" i="12"/>
  <c r="AD9" i="12"/>
  <c r="Q49" i="15" s="1"/>
  <c r="AD13" i="12"/>
  <c r="Q51" i="15" s="1"/>
  <c r="AD11" i="12"/>
  <c r="K51" i="15" s="1"/>
  <c r="Z10" i="4"/>
  <c r="Z13" i="4"/>
  <c r="Q51" i="5" s="1"/>
  <c r="Z7" i="4"/>
  <c r="K49" i="5" s="1"/>
  <c r="Z6" i="4"/>
  <c r="Z8" i="4"/>
  <c r="N49" i="5" s="1"/>
  <c r="Z12" i="4"/>
  <c r="N51" i="5" s="1"/>
  <c r="Z9" i="4"/>
  <c r="Q49" i="5" s="1"/>
  <c r="Z11" i="4"/>
  <c r="K51" i="5" s="1"/>
  <c r="CD3" i="11"/>
  <c r="F49" i="16" s="1"/>
  <c r="V3" i="11"/>
  <c r="CD88" i="3"/>
  <c r="CD85" i="3"/>
  <c r="CD82" i="3"/>
  <c r="CD79" i="3"/>
  <c r="CD76" i="3"/>
  <c r="CD89" i="3"/>
  <c r="CD86" i="3"/>
  <c r="CD83" i="3"/>
  <c r="CD80" i="3"/>
  <c r="CD77" i="3"/>
  <c r="CD74" i="3"/>
  <c r="CD87" i="3"/>
  <c r="CD78" i="3"/>
  <c r="CD84" i="3"/>
  <c r="CD75" i="3"/>
  <c r="CD81" i="3"/>
  <c r="AD7" i="12"/>
  <c r="K49" i="15" s="1"/>
  <c r="F49" i="14"/>
  <c r="AB13" i="12"/>
  <c r="Q51" i="14" s="1"/>
  <c r="AB6" i="12"/>
  <c r="AB10" i="12"/>
  <c r="AB7" i="12"/>
  <c r="K49" i="14" s="1"/>
  <c r="AB8" i="12"/>
  <c r="N49" i="14" s="1"/>
  <c r="AB11" i="12"/>
  <c r="K51" i="14" s="1"/>
  <c r="AB12" i="12"/>
  <c r="N51" i="14" s="1"/>
  <c r="AB9" i="12"/>
  <c r="Q49" i="14" s="1"/>
  <c r="W3" i="11"/>
  <c r="V89" i="11" l="1"/>
  <c r="V86" i="11"/>
  <c r="V83" i="11"/>
  <c r="V80" i="11"/>
  <c r="V77" i="11"/>
  <c r="V74" i="11"/>
  <c r="V87" i="11"/>
  <c r="V84" i="11"/>
  <c r="V81" i="11"/>
  <c r="V78" i="11"/>
  <c r="V75" i="11"/>
  <c r="V79" i="11"/>
  <c r="V88" i="11"/>
  <c r="V85" i="11"/>
  <c r="V82" i="11"/>
  <c r="V76" i="11"/>
  <c r="CD87" i="11"/>
  <c r="CD84" i="11"/>
  <c r="CD81" i="11"/>
  <c r="CD78" i="11"/>
  <c r="CD75" i="11"/>
  <c r="CD88" i="11"/>
  <c r="CD85" i="11"/>
  <c r="CD82" i="11"/>
  <c r="CD79" i="11"/>
  <c r="CD76" i="11"/>
  <c r="CD89" i="11"/>
  <c r="CD86" i="11"/>
  <c r="CD83" i="11"/>
  <c r="CD80" i="11"/>
  <c r="CD77" i="11"/>
  <c r="CD74" i="11"/>
  <c r="F49" i="13"/>
  <c r="Z6" i="12"/>
  <c r="Z9" i="12"/>
  <c r="Q49" i="13" s="1"/>
  <c r="Z10" i="12"/>
  <c r="Z13" i="12"/>
  <c r="Q51" i="13" s="1"/>
  <c r="Z12" i="12"/>
  <c r="N51" i="13" s="1"/>
  <c r="Z11" i="12"/>
  <c r="K51" i="13" s="1"/>
  <c r="Z7" i="12"/>
  <c r="K49" i="13" s="1"/>
  <c r="Z8" i="12"/>
  <c r="N49" i="13" s="1"/>
</calcChain>
</file>

<file path=xl/comments1.xml><?xml version="1.0" encoding="utf-8"?>
<comments xmlns="http://schemas.openxmlformats.org/spreadsheetml/2006/main">
  <authors>
    <author/>
  </authors>
  <commentList>
    <comment ref="D20" authorId="0" shapeId="0">
      <text>
        <r>
          <rPr>
            <sz val="10"/>
            <color rgb="FF000000"/>
            <rFont val="Arial"/>
            <scheme val="minor"/>
          </rPr>
          <t>Si S1&gt;50m2</t>
        </r>
      </text>
    </comment>
    <comment ref="D26" authorId="0" shapeId="0">
      <text>
        <r>
          <rPr>
            <sz val="10"/>
            <color rgb="FF000000"/>
            <rFont val="Arial"/>
            <scheme val="minor"/>
          </rPr>
          <t>Si S1&gt;50m2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Cálculo/corrección de bajas frecuencias si V&lt;25m3</t>
        </r>
      </text>
    </comment>
    <comment ref="D39" authorId="0" shapeId="0">
      <text>
        <r>
          <rPr>
            <sz val="10"/>
            <color rgb="FF000000"/>
            <rFont val="Arial"/>
            <scheme val="minor"/>
          </rPr>
          <t>Si S1&gt;50m2</t>
        </r>
      </text>
    </comment>
    <comment ref="D45" authorId="0" shapeId="0">
      <text>
        <r>
          <rPr>
            <sz val="10"/>
            <color rgb="FF000000"/>
            <rFont val="Arial"/>
            <scheme val="minor"/>
          </rPr>
          <t>Si S2&gt;50m2</t>
        </r>
      </text>
    </comment>
    <comment ref="D62" authorId="0" shapeId="0">
      <text>
        <r>
          <rPr>
            <sz val="10"/>
            <color rgb="FF000000"/>
            <rFont val="Arial"/>
            <scheme val="minor"/>
          </rPr>
          <t>Cálculo/corrección de bajas frecuencias si V&lt;25m3</t>
        </r>
      </text>
    </comment>
  </commentList>
</comments>
</file>

<file path=xl/sharedStrings.xml><?xml version="1.0" encoding="utf-8"?>
<sst xmlns="http://schemas.openxmlformats.org/spreadsheetml/2006/main" count="585" uniqueCount="239">
  <si>
    <t>Medición In Situ de Aislamiento</t>
  </si>
  <si>
    <t>Según ISO 140-4</t>
  </si>
  <si>
    <t>DIMENSIONES</t>
  </si>
  <si>
    <t>Dimensión</t>
  </si>
  <si>
    <t>Valor (en m)</t>
  </si>
  <si>
    <t>V1</t>
  </si>
  <si>
    <t>m3</t>
  </si>
  <si>
    <t>H</t>
  </si>
  <si>
    <t>V2</t>
  </si>
  <si>
    <t>T</t>
  </si>
  <si>
    <t>S1</t>
  </si>
  <si>
    <t>m2</t>
  </si>
  <si>
    <t>L1</t>
  </si>
  <si>
    <t>S2</t>
  </si>
  <si>
    <t>L2</t>
  </si>
  <si>
    <t>Spared</t>
  </si>
  <si>
    <t>Vi = Volumen Sala i</t>
  </si>
  <si>
    <t>Si = Superficie Piso Sala i</t>
  </si>
  <si>
    <t>NIVELES</t>
  </si>
  <si>
    <t>EMISORA</t>
  </si>
  <si>
    <t>Fuente</t>
  </si>
  <si>
    <t>Micrófono</t>
  </si>
  <si>
    <t>A</t>
  </si>
  <si>
    <t>B</t>
  </si>
  <si>
    <t>Lp1</t>
  </si>
  <si>
    <t>RECEPTORA</t>
  </si>
  <si>
    <t>Lp2</t>
  </si>
  <si>
    <t>Corrección por RF</t>
  </si>
  <si>
    <t>RUIDO DE FONDO</t>
  </si>
  <si>
    <t>Lb</t>
  </si>
  <si>
    <t>Dif, Lp2-Lb</t>
  </si>
  <si>
    <t>T20</t>
  </si>
  <si>
    <t>Repetición</t>
  </si>
  <si>
    <t>Área de Absorción</t>
  </si>
  <si>
    <t>Medición In Situ de Aislamiento - Resultados</t>
  </si>
  <si>
    <t>Rw (dB)</t>
  </si>
  <si>
    <t>Dnw (dB)</t>
  </si>
  <si>
    <t>DnTw (dB)</t>
  </si>
  <si>
    <t>STC (dB)</t>
  </si>
  <si>
    <t>R'w</t>
  </si>
  <si>
    <t>Dn,w</t>
  </si>
  <si>
    <t>DnT,w</t>
  </si>
  <si>
    <t>STC</t>
  </si>
  <si>
    <t>Saltos</t>
  </si>
  <si>
    <t>Suma Desviaciones</t>
  </si>
  <si>
    <t>Valores de Referencia</t>
  </si>
  <si>
    <t>Curva de Referencia</t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</si>
  <si>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</si>
  <si>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t>dB</t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</si>
  <si>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</si>
  <si>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</si>
  <si>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</si>
  <si>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t>D'nw</t>
  </si>
  <si>
    <t>D'nTw</t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</si>
  <si>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</si>
  <si>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</si>
  <si>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</si>
  <si>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</si>
  <si>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</si>
  <si>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</si>
  <si>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t>C</t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</si>
  <si>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50-3150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</si>
  <si>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50-5000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</si>
  <si>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100-5000</t>
    </r>
  </si>
  <si>
    <t>Ctr</t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</si>
  <si>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50-3150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</si>
  <si>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50-5000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</si>
  <si>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100-5000</t>
    </r>
  </si>
  <si>
    <t xml:space="preserve">Índice de reduccion sonora aparente de acuerdo con la Norma ISO 140-4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</si>
  <si>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</si>
  <si>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t>Cliente:</t>
  </si>
  <si>
    <t>Fecha del ensayo:</t>
  </si>
  <si>
    <t>Descripción e identificación del elemento de construcción y disposición del ensayo, dirección de la medida:</t>
  </si>
  <si>
    <t>Volumen del recinto emisor:</t>
  </si>
  <si>
    <t>m³</t>
  </si>
  <si>
    <t>- - - -</t>
  </si>
  <si>
    <t>Rango de frecuencia según los valores de la curva de referencia (ISO 717-1)</t>
  </si>
  <si>
    <t>Volumen del recinto receptor:</t>
  </si>
  <si>
    <t>____</t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</si>
  <si>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</si>
  <si>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t>R' (dB)</t>
  </si>
  <si>
    <t>Valoración según la Norma ISO 717-1:</t>
  </si>
  <si>
    <r>
      <rPr>
        <i/>
        <sz val="11"/>
        <color theme="1"/>
        <rFont val="Times New Roman"/>
      </rPr>
      <t>R',w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</si>
  <si>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</si>
  <si>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t>dB;</t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</si>
  <si>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</si>
  <si>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</si>
  <si>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</si>
  <si>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</si>
  <si>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</si>
  <si>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>Nº de informe:</t>
  </si>
  <si>
    <t>Nombre del instituto de ensayo:</t>
  </si>
  <si>
    <t>Fecha:</t>
  </si>
  <si>
    <t>Firma:</t>
  </si>
  <si>
    <t xml:space="preserve">Diferencia de niveles normalizada de acuerdo con la Norma ISO 140-4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</si>
  <si>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</si>
  <si>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</si>
  <si>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t>Dn (dB)</t>
  </si>
  <si>
    <r>
      <rPr>
        <i/>
        <sz val="11"/>
        <color theme="1"/>
        <rFont val="Times New Roman"/>
      </rPr>
      <t>Dn,w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</si>
  <si>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</si>
  <si>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</si>
  <si>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</si>
  <si>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</si>
  <si>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</si>
  <si>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</si>
  <si>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 xml:space="preserve">Diferencia de niveles estandarizada de acuerdo con la Norma ISO 140-4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</si>
  <si>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</si>
  <si>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</si>
  <si>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t>DnT (dB)</t>
  </si>
  <si>
    <r>
      <rPr>
        <i/>
        <sz val="11"/>
        <color theme="1"/>
        <rFont val="Times New Roman"/>
      </rPr>
      <t>DnT,w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</si>
  <si>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</si>
  <si>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</si>
  <si>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</si>
  <si>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8"/>
        <color theme="1"/>
        <rFont val="Times New Roman"/>
      </rPr>
      <t xml:space="preserve">Evaluación basada en resultados de medidas </t>
    </r>
    <r>
      <rPr>
        <i/>
        <sz val="8"/>
        <color theme="1"/>
        <rFont val="Times New Roman"/>
      </rPr>
      <t>in situ</t>
    </r>
    <r>
      <rPr>
        <sz val="8"/>
        <color theme="1"/>
        <rFont val="Times New Roman"/>
      </rPr>
      <t xml:space="preserve"> obtenidas mediante un método de </t>
    </r>
    <r>
      <rPr>
        <i/>
        <sz val="8"/>
        <color theme="1"/>
        <rFont val="Times New Roman"/>
      </rPr>
      <t>ingeniería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</si>
  <si>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</si>
  <si>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</si>
  <si>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</si>
  <si>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 xml:space="preserve">Sound Transmission Class STC de acuerdo con la Norma ISO 140-4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</si>
  <si>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</si>
  <si>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</si>
  <si>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t>Valoración según la Norma ASTME413:</t>
  </si>
  <si>
    <r>
      <rPr>
        <i/>
        <sz val="11"/>
        <color theme="1"/>
        <rFont val="Times New Roman"/>
      </rPr>
      <t>STC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</si>
  <si>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</si>
  <si>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</si>
  <si>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</si>
  <si>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</si>
  <si>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</si>
  <si>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</si>
  <si>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>Según ISO 18283-1</t>
  </si>
  <si>
    <t>2 (Set-Up B)</t>
  </si>
  <si>
    <t>Esquina 1 (sup)</t>
  </si>
  <si>
    <t>Esquina 1 (inf)</t>
  </si>
  <si>
    <t>Esquina 2 (sup)</t>
  </si>
  <si>
    <t>Esquina 2 (inf)</t>
  </si>
  <si>
    <t>Lp1 (A)</t>
  </si>
  <si>
    <t>Lp1 (B)</t>
  </si>
  <si>
    <t>Lesquina</t>
  </si>
  <si>
    <t>Llf (A)</t>
  </si>
  <si>
    <t>Llf (B)</t>
  </si>
  <si>
    <t>Lp2 (A)</t>
  </si>
  <si>
    <t>Lp2 (B)</t>
  </si>
  <si>
    <t>Corrección RF</t>
  </si>
  <si>
    <t>E1 (sup)</t>
  </si>
  <si>
    <t>E1 (inf)</t>
  </si>
  <si>
    <t>E2 (sup)</t>
  </si>
  <si>
    <t>E2 (inf)</t>
  </si>
  <si>
    <t>Dif, Lp2-Lb (A)</t>
  </si>
  <si>
    <t>Dif, Lp2-Lb (B)</t>
  </si>
  <si>
    <t>RESULTADOS</t>
  </si>
  <si>
    <t>Parciales</t>
  </si>
  <si>
    <t>Parámetros</t>
  </si>
  <si>
    <t>D</t>
  </si>
  <si>
    <t>R</t>
  </si>
  <si>
    <t>Dn</t>
  </si>
  <si>
    <t>DnT</t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</si>
  <si>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</si>
  <si>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</si>
  <si>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</si>
  <si>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</si>
  <si>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</si>
  <si>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</si>
  <si>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</si>
  <si>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</si>
  <si>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</si>
  <si>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</si>
  <si>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50-3150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</si>
  <si>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50-5000</t>
    </r>
  </si>
  <si>
    <r>
      <rPr>
        <b/>
        <sz val="10"/>
        <color theme="1"/>
        <rFont val="Arial"/>
      </rPr>
      <t xml:space="preserve">C </t>
    </r>
    <r>
      <rPr>
        <b/>
        <i/>
        <sz val="10"/>
        <color theme="1"/>
        <rFont val="Arial"/>
      </rPr>
      <t>100-5000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</si>
  <si>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50-3150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</si>
  <si>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50-5000</t>
    </r>
  </si>
  <si>
    <r>
      <rPr>
        <b/>
        <sz val="10"/>
        <color theme="1"/>
        <rFont val="Arial"/>
      </rPr>
      <t xml:space="preserve">Ctr </t>
    </r>
    <r>
      <rPr>
        <b/>
        <i/>
        <sz val="10"/>
        <color theme="1"/>
        <rFont val="Arial"/>
      </rPr>
      <t>100-5000</t>
    </r>
  </si>
  <si>
    <t xml:space="preserve">Índice de reduccion sonora aparente de acuerdo con la Norma ISO 16283-1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</si>
  <si>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</si>
  <si>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</si>
  <si>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r>
      <rPr>
        <i/>
        <sz val="11"/>
        <color theme="1"/>
        <rFont val="Times New Roman"/>
      </rPr>
      <t>R',w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</si>
  <si>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</si>
  <si>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</si>
  <si>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</si>
  <si>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</si>
  <si>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</si>
  <si>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</si>
  <si>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 xml:space="preserve">Diferencia de niveles normalizada de acuerdo con la Norma ISO 16283-1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</si>
  <si>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</si>
  <si>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</si>
  <si>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r>
      <rPr>
        <i/>
        <sz val="11"/>
        <color theme="1"/>
        <rFont val="Times New Roman"/>
      </rPr>
      <t>Dn,w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</si>
  <si>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</si>
  <si>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</si>
  <si>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</si>
  <si>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</si>
  <si>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</si>
  <si>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</si>
  <si>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 xml:space="preserve">Diferencia de niveles estandarizada de acuerdo con la Norma ISO 16283-1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</si>
  <si>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</si>
  <si>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i/>
        <sz val="11"/>
        <color theme="1"/>
        <rFont val="Times New Roman"/>
      </rPr>
      <t>DnT,w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</si>
  <si>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</si>
  <si>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</si>
  <si>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</si>
  <si>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</si>
  <si>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</si>
  <si>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</si>
  <si>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 xml:space="preserve">Sound Transmission Class STC de acuerdo con la Norma ISO 16283-1 </t>
  </si>
  <si>
    <r>
      <rPr>
        <b/>
        <sz val="10"/>
        <color theme="1"/>
        <rFont val="Times New Roman"/>
      </rPr>
      <t xml:space="preserve">Medidas </t>
    </r>
    <r>
      <rPr>
        <b/>
        <i/>
        <sz val="10"/>
        <color theme="1"/>
        <rFont val="Times New Roman"/>
      </rPr>
      <t>in situ</t>
    </r>
    <r>
      <rPr>
        <b/>
        <sz val="10"/>
        <color theme="1"/>
        <rFont val="Times New Roman"/>
      </rPr>
      <t xml:space="preserve"> del aislamiento a ruido aéreo entre recintos</t>
    </r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</si>
  <si>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</si>
  <si>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r>
      <rPr>
        <i/>
        <sz val="11"/>
        <color theme="1"/>
        <rFont val="Times New Roman"/>
      </rPr>
      <t>STC (C;Ctr)</t>
    </r>
    <r>
      <rPr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</si>
  <si>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</si>
  <si>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</si>
  <si>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</si>
  <si>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</si>
  <si>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</si>
  <si>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</si>
  <si>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>Estimación R Directo</t>
  </si>
  <si>
    <t>Valores Entrada</t>
  </si>
  <si>
    <t>R'</t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</si>
  <si>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</si>
  <si>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i/>
        <sz val="10"/>
        <color theme="1"/>
        <rFont val="Arial"/>
      </rPr>
      <t xml:space="preserve">f </t>
    </r>
    <r>
      <rPr>
        <sz val="10"/>
        <color theme="1"/>
        <rFont val="Arial"/>
      </rPr>
      <t>(Hz)</t>
    </r>
  </si>
  <si>
    <r>
      <rPr>
        <b/>
        <sz val="10"/>
        <color theme="1"/>
        <rFont val="Arial"/>
      </rPr>
      <t>X</t>
    </r>
    <r>
      <rPr>
        <b/>
        <i/>
        <sz val="10"/>
        <color theme="1"/>
        <rFont val="Arial"/>
      </rPr>
      <t>aj</t>
    </r>
  </si>
  <si>
    <r>
      <rPr>
        <b/>
        <sz val="10"/>
        <color theme="1"/>
        <rFont val="Arial"/>
      </rPr>
      <t>C</t>
    </r>
    <r>
      <rPr>
        <b/>
        <i/>
        <sz val="10"/>
        <color theme="1"/>
        <rFont val="Arial"/>
      </rPr>
      <t>j</t>
    </r>
  </si>
  <si>
    <r>
      <rPr>
        <b/>
        <sz val="10"/>
        <color theme="1"/>
        <rFont val="Arial"/>
      </rPr>
      <t xml:space="preserve">C </t>
    </r>
    <r>
      <rPr>
        <b/>
        <i/>
        <sz val="8"/>
        <color theme="1"/>
        <rFont val="Arial"/>
      </rPr>
      <t>50-3150</t>
    </r>
  </si>
  <si>
    <r>
      <rPr>
        <b/>
        <sz val="10"/>
        <color theme="1"/>
        <rFont val="Arial"/>
      </rPr>
      <t xml:space="preserve">C </t>
    </r>
    <r>
      <rPr>
        <b/>
        <i/>
        <sz val="8"/>
        <color theme="1"/>
        <rFont val="Arial"/>
      </rPr>
      <t>50-5000</t>
    </r>
  </si>
  <si>
    <r>
      <rPr>
        <b/>
        <sz val="10"/>
        <color theme="1"/>
        <rFont val="Arial"/>
      </rPr>
      <t xml:space="preserve">C </t>
    </r>
    <r>
      <rPr>
        <b/>
        <i/>
        <sz val="8"/>
        <color theme="1"/>
        <rFont val="Arial"/>
      </rPr>
      <t>100-5000</t>
    </r>
  </si>
  <si>
    <r>
      <rPr>
        <b/>
        <sz val="10"/>
        <color theme="1"/>
        <rFont val="Arial"/>
      </rPr>
      <t xml:space="preserve">Ctr </t>
    </r>
    <r>
      <rPr>
        <b/>
        <i/>
        <sz val="8"/>
        <color theme="1"/>
        <rFont val="Arial"/>
      </rPr>
      <t>50-3150</t>
    </r>
  </si>
  <si>
    <r>
      <rPr>
        <b/>
        <sz val="10"/>
        <color theme="1"/>
        <rFont val="Arial"/>
      </rPr>
      <t xml:space="preserve">Ctr </t>
    </r>
    <r>
      <rPr>
        <b/>
        <i/>
        <sz val="8"/>
        <color theme="1"/>
        <rFont val="Arial"/>
      </rPr>
      <t>50-5000</t>
    </r>
  </si>
  <si>
    <r>
      <rPr>
        <b/>
        <sz val="10"/>
        <color theme="1"/>
        <rFont val="Arial"/>
      </rPr>
      <t xml:space="preserve">Ctr </t>
    </r>
    <r>
      <rPr>
        <b/>
        <i/>
        <sz val="8"/>
        <color theme="1"/>
        <rFont val="Arial"/>
      </rPr>
      <t>100-5000</t>
    </r>
  </si>
  <si>
    <t>Índice de reduccion sonora R'</t>
  </si>
  <si>
    <t>Descripción del elemento de construcción:</t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</si>
  <si>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</si>
  <si>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r>
      <rPr>
        <b/>
        <sz val="10"/>
        <color theme="1"/>
        <rFont val="Times New Roman"/>
      </rPr>
      <t>R'</t>
    </r>
    <r>
      <rPr>
        <sz val="10"/>
        <color theme="1"/>
        <rFont val="Times New Roman"/>
      </rPr>
      <t xml:space="preserve"> (dB)</t>
    </r>
  </si>
  <si>
    <r>
      <rPr>
        <b/>
        <i/>
        <sz val="11"/>
        <color theme="1"/>
        <rFont val="Times New Roman"/>
      </rPr>
      <t>R',w (C;Ctr)</t>
    </r>
    <r>
      <rPr>
        <b/>
        <sz val="11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</si>
  <si>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</si>
  <si>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</si>
  <si>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100-5000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</si>
  <si>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 xml:space="preserve">tr50-3150 </t>
    </r>
    <r>
      <rPr>
        <sz val="10"/>
        <color theme="1"/>
        <rFont val="Times New Roman"/>
      </rPr>
      <t>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</si>
  <si>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tr50-5000</t>
    </r>
    <r>
      <rPr>
        <sz val="10"/>
        <color theme="1"/>
        <rFont val="Times New Roman"/>
      </rPr>
      <t xml:space="preserve"> =</t>
    </r>
  </si>
  <si>
    <r>
      <rPr>
        <sz val="10"/>
        <color theme="1"/>
        <rFont val="Times New Roman"/>
      </rPr>
      <t>C</t>
    </r>
    <r>
      <rPr>
        <sz val="7"/>
        <color theme="1"/>
        <rFont val="Times New Roman"/>
      </rPr>
      <t>tr100-5000</t>
    </r>
    <r>
      <rPr>
        <sz val="10"/>
        <color theme="1"/>
        <rFont val="Times New Roman"/>
      </rPr>
      <t xml:space="preserve"> =</t>
    </r>
  </si>
  <si>
    <t>Sound Transmission Class STC</t>
  </si>
  <si>
    <r>
      <rPr>
        <b/>
        <sz val="10"/>
        <color theme="1"/>
        <rFont val="Times New Roman"/>
      </rPr>
      <t>f</t>
    </r>
    <r>
      <rPr>
        <sz val="10"/>
        <color theme="1"/>
        <rFont val="Times New Roman"/>
      </rPr>
      <t xml:space="preserve"> (Hz)</t>
    </r>
  </si>
  <si>
    <r>
      <rPr>
        <b/>
        <sz val="10"/>
        <color theme="1"/>
        <rFont val="Times New Roman"/>
      </rPr>
      <t xml:space="preserve">STC </t>
    </r>
    <r>
      <rPr>
        <sz val="10"/>
        <color theme="1"/>
        <rFont val="Times New Roman"/>
      </rPr>
      <t>(dB)</t>
    </r>
  </si>
  <si>
    <r>
      <rPr>
        <b/>
        <i/>
        <sz val="11"/>
        <color theme="1"/>
        <rFont val="Times New Roman"/>
      </rPr>
      <t xml:space="preserve">STC </t>
    </r>
    <r>
      <rPr>
        <b/>
        <sz val="11"/>
        <color theme="1"/>
        <rFont val="Times New Roman"/>
      </rPr>
      <t xml:space="preserve"> =</t>
    </r>
  </si>
  <si>
    <r>
      <t xml:space="preserve">Evaluación basada en resultados de medidas </t>
    </r>
    <r>
      <rPr>
        <i/>
        <sz val="7"/>
        <color theme="1"/>
        <rFont val="Times New Roman"/>
        <family val="1"/>
      </rPr>
      <t>in situ</t>
    </r>
    <r>
      <rPr>
        <sz val="7"/>
        <color theme="1"/>
        <rFont val="Times New Roman"/>
        <family val="1"/>
      </rPr>
      <t xml:space="preserve"> obtenidas mediante un método de </t>
    </r>
    <r>
      <rPr>
        <i/>
        <sz val="7"/>
        <color theme="1"/>
        <rFont val="Times New Roman"/>
        <family val="1"/>
      </rPr>
      <t>ingeniería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</si>
</sst>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4">
    <font>
      <sz val="10"/>
      <color rgb="FF000000"/>
      <name val="Arial"/>
      <scheme val="minor"/>
    </font>
    <font>
      <b/>
      <sz val="24"/>
      <color theme="1"/>
      <name val="Arial"/>
      <scheme val="minor"/>
    </font>
    <font>
      <sz val="10"/>
      <name val="Arial"/>
    </font>
    <font>
      <b/>
      <i/>
      <sz val="10"/>
      <color theme="1"/>
      <name val="Arial"/>
      <scheme val="minor"/>
    </font>
    <font>
      <sz val="10"/>
      <color theme="1"/>
      <name val="Arial"/>
      <scheme val="minor"/>
    </font>
    <font>
      <b/>
      <sz val="10"/>
      <color theme="1"/>
      <name val="Arial"/>
      <scheme val="minor"/>
    </font>
    <font>
      <i/>
      <sz val="10"/>
      <color theme="1"/>
      <name val="Arial"/>
      <scheme val="minor"/>
    </font>
    <font>
      <b/>
      <sz val="14"/>
      <color theme="0"/>
      <name val="Arial"/>
      <scheme val="minor"/>
    </font>
    <font>
      <i/>
      <sz val="9"/>
      <color theme="1"/>
      <name val="Arial"/>
      <scheme val="minor"/>
    </font>
    <font>
      <b/>
      <sz val="14"/>
      <color rgb="FFFFFFFF"/>
      <name val="Arial"/>
      <scheme val="minor"/>
    </font>
    <font>
      <sz val="18"/>
      <color theme="1"/>
      <name val="Arial"/>
      <scheme val="minor"/>
    </font>
    <font>
      <b/>
      <sz val="18"/>
      <color theme="1"/>
      <name val="Arial"/>
      <scheme val="minor"/>
    </font>
    <font>
      <b/>
      <sz val="14"/>
      <color theme="1"/>
      <name val="Arial"/>
      <scheme val="minor"/>
    </font>
    <font>
      <b/>
      <sz val="12"/>
      <color theme="1"/>
      <name val="Arial"/>
      <scheme val="minor"/>
    </font>
    <font>
      <sz val="10"/>
      <color theme="1"/>
      <name val="Arial"/>
    </font>
    <font>
      <sz val="11"/>
      <color theme="1"/>
      <name val="Arial"/>
      <scheme val="minor"/>
    </font>
    <font>
      <sz val="11"/>
      <color rgb="FF000000"/>
      <name val="Arial"/>
      <scheme val="minor"/>
    </font>
    <font>
      <sz val="11"/>
      <color rgb="FF000000"/>
      <name val="Inconsolata"/>
    </font>
    <font>
      <b/>
      <sz val="9"/>
      <color theme="1"/>
      <name val="Arial"/>
      <scheme val="minor"/>
    </font>
    <font>
      <b/>
      <sz val="11"/>
      <color theme="1"/>
      <name val="Arial"/>
      <scheme val="minor"/>
    </font>
    <font>
      <b/>
      <sz val="12"/>
      <color theme="0"/>
      <name val="Arial"/>
      <scheme val="minor"/>
    </font>
    <font>
      <b/>
      <sz val="10"/>
      <color theme="1"/>
      <name val="Times New Roman"/>
    </font>
    <font>
      <b/>
      <sz val="10"/>
      <color rgb="FF000000"/>
      <name val="&quot;Times New Roman&quot;"/>
    </font>
    <font>
      <sz val="11"/>
      <color theme="1"/>
      <name val="Times New Roman"/>
    </font>
    <font>
      <sz val="10"/>
      <color theme="1"/>
      <name val="Times New Roman"/>
    </font>
    <font>
      <sz val="10"/>
      <color rgb="FFFF0000"/>
      <name val="Arial"/>
      <scheme val="minor"/>
    </font>
    <font>
      <i/>
      <sz val="11"/>
      <color theme="1"/>
      <name val="Times New Roman"/>
    </font>
    <font>
      <sz val="8"/>
      <color theme="1"/>
      <name val="Times New Roman"/>
    </font>
    <font>
      <b/>
      <sz val="18"/>
      <color rgb="FFFFFFFF"/>
      <name val="Arial"/>
      <scheme val="minor"/>
    </font>
    <font>
      <sz val="24"/>
      <color theme="0"/>
      <name val="Arial"/>
      <scheme val="minor"/>
    </font>
    <font>
      <b/>
      <sz val="10"/>
      <color theme="0"/>
      <name val="Arial"/>
      <scheme val="minor"/>
    </font>
    <font>
      <b/>
      <sz val="10"/>
      <color rgb="FFFFFFFF"/>
      <name val="Arial"/>
      <scheme val="minor"/>
    </font>
    <font>
      <b/>
      <i/>
      <sz val="11"/>
      <color theme="1"/>
      <name val="Times New Roman"/>
    </font>
    <font>
      <i/>
      <sz val="10"/>
      <color theme="1"/>
      <name val="Arial"/>
    </font>
    <font>
      <b/>
      <sz val="10"/>
      <color theme="1"/>
      <name val="Arial"/>
    </font>
    <font>
      <b/>
      <i/>
      <sz val="10"/>
      <color theme="1"/>
      <name val="Arial"/>
    </font>
    <font>
      <b/>
      <i/>
      <sz val="10"/>
      <color theme="1"/>
      <name val="Times New Roman"/>
    </font>
    <font>
      <sz val="7"/>
      <color theme="1"/>
      <name val="Times New Roman"/>
    </font>
    <font>
      <i/>
      <sz val="8"/>
      <color theme="1"/>
      <name val="Times New Roman"/>
    </font>
    <font>
      <b/>
      <i/>
      <sz val="8"/>
      <color theme="1"/>
      <name val="Arial"/>
    </font>
    <font>
      <b/>
      <sz val="11"/>
      <color theme="1"/>
      <name val="Times New Roman"/>
    </font>
    <font>
      <b/>
      <sz val="11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name val="Arial"/>
      <family val="2"/>
    </font>
    <font>
      <b/>
      <sz val="14"/>
      <color theme="1"/>
      <name val="Arial"/>
      <family val="2"/>
      <scheme val="minor"/>
    </font>
    <font>
      <sz val="14"/>
      <name val="Arial"/>
      <family val="2"/>
    </font>
    <font>
      <b/>
      <sz val="12"/>
      <color theme="1"/>
      <name val="Arial"/>
      <family val="2"/>
      <scheme val="minor"/>
    </font>
    <font>
      <sz val="12"/>
      <name val="Arial"/>
      <family val="2"/>
    </font>
    <font>
      <b/>
      <sz val="12"/>
      <color theme="0"/>
      <name val="Arial"/>
      <family val="2"/>
      <scheme val="minor"/>
    </font>
    <font>
      <sz val="11"/>
      <name val="Arial"/>
      <family val="2"/>
    </font>
    <font>
      <sz val="7"/>
      <color theme="1"/>
      <name val="Times New Roman"/>
      <family val="1"/>
    </font>
    <font>
      <i/>
      <sz val="7"/>
      <color theme="1"/>
      <name val="Times New Roman"/>
      <family val="1"/>
    </font>
    <font>
      <sz val="7"/>
      <name val="Arial"/>
      <family val="2"/>
    </font>
    <font>
      <sz val="10"/>
      <color theme="1"/>
      <name val="Times New Roman"/>
      <family val="1"/>
    </font>
  </fonts>
  <fills count="50">
    <fill>
      <patternFill patternType="none"/>
    </fill>
    <fill>
      <patternFill patternType="gray125"/>
    </fill>
    <fill>
      <patternFill patternType="solid">
        <fgColor rgb="FFFF00FF"/>
        <bgColor rgb="FFFF00F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theme="1"/>
        <bgColor theme="1"/>
      </patternFill>
    </fill>
    <fill>
      <patternFill patternType="solid">
        <fgColor rgb="FF073763"/>
        <bgColor rgb="FF073763"/>
      </patternFill>
    </fill>
    <fill>
      <patternFill patternType="solid">
        <fgColor rgb="FF76A5AF"/>
        <bgColor rgb="FF76A5AF"/>
      </patternFill>
    </fill>
    <fill>
      <patternFill patternType="solid">
        <fgColor rgb="FFA4C2F4"/>
        <bgColor rgb="FFA4C2F4"/>
      </patternFill>
    </fill>
    <fill>
      <patternFill patternType="solid">
        <fgColor rgb="FF9FC5E8"/>
        <bgColor rgb="FF9FC5E8"/>
      </patternFill>
    </fill>
    <fill>
      <patternFill patternType="solid">
        <fgColor rgb="FF6D9EEB"/>
        <bgColor rgb="FF6D9EEB"/>
      </patternFill>
    </fill>
    <fill>
      <patternFill patternType="solid">
        <fgColor rgb="FFC9DAF8"/>
        <bgColor rgb="FFC9DAF8"/>
      </patternFill>
    </fill>
    <fill>
      <patternFill patternType="solid">
        <fgColor rgb="FF3D85C6"/>
        <bgColor rgb="FF3D85C6"/>
      </patternFill>
    </fill>
    <fill>
      <patternFill patternType="solid">
        <fgColor rgb="FF4A86E8"/>
        <bgColor rgb="FF4A86E8"/>
      </patternFill>
    </fill>
    <fill>
      <patternFill patternType="solid">
        <fgColor rgb="FF45818E"/>
        <bgColor rgb="FF45818E"/>
      </patternFill>
    </fill>
    <fill>
      <patternFill patternType="solid">
        <fgColor rgb="FF20124D"/>
        <bgColor rgb="FF20124D"/>
      </patternFill>
    </fill>
    <fill>
      <patternFill patternType="solid">
        <fgColor rgb="FF674EA7"/>
        <bgColor rgb="FF674EA7"/>
      </patternFill>
    </fill>
    <fill>
      <patternFill patternType="solid">
        <fgColor rgb="FFD5A6BD"/>
        <bgColor rgb="FFD5A6BD"/>
      </patternFill>
    </fill>
    <fill>
      <patternFill patternType="solid">
        <fgColor rgb="FFB4A7D6"/>
        <bgColor rgb="FFB4A7D6"/>
      </patternFill>
    </fill>
    <fill>
      <patternFill patternType="solid">
        <fgColor rgb="FF8E7CC3"/>
        <bgColor rgb="FF8E7CC3"/>
      </patternFill>
    </fill>
    <fill>
      <patternFill patternType="solid">
        <fgColor rgb="FFD9D2E9"/>
        <bgColor rgb="FFD9D2E9"/>
      </patternFill>
    </fill>
    <fill>
      <patternFill patternType="solid">
        <fgColor rgb="FFC27BA0"/>
        <bgColor rgb="FFC27BA0"/>
      </patternFill>
    </fill>
    <fill>
      <patternFill patternType="solid">
        <fgColor rgb="FF660000"/>
        <bgColor rgb="FF660000"/>
      </patternFill>
    </fill>
    <fill>
      <patternFill patternType="solid">
        <fgColor rgb="FFA61C00"/>
        <bgColor rgb="FFA61C00"/>
      </patternFill>
    </fill>
    <fill>
      <patternFill patternType="solid">
        <fgColor rgb="FFDD7E6B"/>
        <bgColor rgb="FFDD7E6B"/>
      </patternFill>
    </fill>
    <fill>
      <patternFill patternType="solid">
        <fgColor rgb="FFEA9999"/>
        <bgColor rgb="FFEA9999"/>
      </patternFill>
    </fill>
    <fill>
      <patternFill patternType="solid">
        <fgColor rgb="FFE06666"/>
        <bgColor rgb="FFE06666"/>
      </patternFill>
    </fill>
    <fill>
      <patternFill patternType="solid">
        <fgColor rgb="FFF4CCCC"/>
        <bgColor rgb="FFF4CCCC"/>
      </patternFill>
    </fill>
    <fill>
      <patternFill patternType="solid">
        <fgColor rgb="FFCC4125"/>
        <bgColor rgb="FFCC4125"/>
      </patternFill>
    </fill>
    <fill>
      <patternFill patternType="solid">
        <fgColor rgb="FF00FF00"/>
        <bgColor rgb="FF00FF00"/>
      </patternFill>
    </fill>
    <fill>
      <patternFill patternType="solid">
        <fgColor rgb="FF666666"/>
        <bgColor rgb="FF666666"/>
      </patternFill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  <fill>
      <patternFill patternType="solid">
        <fgColor rgb="FF434343"/>
        <bgColor rgb="FF434343"/>
      </patternFill>
    </fill>
    <fill>
      <patternFill patternType="solid">
        <fgColor rgb="FFFFE599"/>
        <bgColor rgb="FFFFE599"/>
      </patternFill>
    </fill>
    <fill>
      <patternFill patternType="solid">
        <fgColor rgb="FFE69138"/>
        <bgColor rgb="FFE69138"/>
      </patternFill>
    </fill>
    <fill>
      <patternFill patternType="solid">
        <fgColor rgb="FFFCE5CD"/>
        <bgColor rgb="FFFCE5CD"/>
      </patternFill>
    </fill>
    <fill>
      <patternFill patternType="solid">
        <fgColor rgb="FFF9CB9C"/>
        <bgColor rgb="FFF9CB9C"/>
      </patternFill>
    </fill>
    <fill>
      <patternFill patternType="solid">
        <fgColor rgb="FFF6B26B"/>
        <bgColor rgb="FFF6B26B"/>
      </patternFill>
    </fill>
    <fill>
      <patternFill patternType="solid">
        <fgColor rgb="FF783F04"/>
        <bgColor rgb="FF783F04"/>
      </patternFill>
    </fill>
    <fill>
      <patternFill patternType="solid">
        <fgColor rgb="FFB45F06"/>
        <bgColor rgb="FFB45F06"/>
      </patternFill>
    </fill>
    <fill>
      <patternFill patternType="solid">
        <fgColor rgb="FF00FFFF"/>
        <bgColor rgb="FF00FFFF"/>
      </patternFill>
    </fill>
    <fill>
      <patternFill patternType="solid">
        <fgColor rgb="FFD0E0E3"/>
        <bgColor rgb="FFD0E0E3"/>
      </patternFill>
    </fill>
    <fill>
      <patternFill patternType="solid">
        <fgColor rgb="FF999999"/>
        <bgColor rgb="FF999999"/>
      </patternFill>
    </fill>
    <fill>
      <patternFill patternType="solid">
        <fgColor rgb="FFD9D9D9"/>
        <bgColor rgb="FFD9D9D9"/>
      </patternFill>
    </fill>
  </fills>
  <borders count="279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ck">
        <color rgb="FF000000"/>
      </right>
      <top style="hair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/>
      <diagonal/>
    </border>
    <border>
      <left style="dotted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 style="dotted">
        <color rgb="FF000000"/>
      </bottom>
      <diagonal/>
    </border>
    <border>
      <left style="thick">
        <color rgb="FF000000"/>
      </left>
      <right style="dotted">
        <color rgb="FF000000"/>
      </right>
      <top style="thick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thick">
        <color rgb="FF000000"/>
      </top>
      <bottom style="dotted">
        <color rgb="FF000000"/>
      </bottom>
      <diagonal/>
    </border>
    <border>
      <left style="dotted">
        <color rgb="FF000000"/>
      </left>
      <right style="thick">
        <color rgb="FF000000"/>
      </right>
      <top style="thick">
        <color rgb="FF000000"/>
      </top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ck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 style="dotted">
        <color rgb="FF000000"/>
      </top>
      <bottom style="medium">
        <color rgb="FF000000"/>
      </bottom>
      <diagonal/>
    </border>
    <border>
      <left style="thick">
        <color rgb="FF000000"/>
      </left>
      <right style="dotted">
        <color rgb="FF000000"/>
      </right>
      <top style="dotted">
        <color rgb="FF000000"/>
      </top>
      <bottom style="thick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thick">
        <color rgb="FF000000"/>
      </bottom>
      <diagonal/>
    </border>
    <border>
      <left style="dotted">
        <color rgb="FF000000"/>
      </left>
      <right style="thick">
        <color rgb="FF000000"/>
      </right>
      <top style="dotted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FFFFFF"/>
      </bottom>
      <diagonal/>
    </border>
    <border>
      <left/>
      <right/>
      <top style="thick">
        <color rgb="FF000000"/>
      </top>
      <bottom style="medium">
        <color rgb="FFFFFFFF"/>
      </bottom>
      <diagonal/>
    </border>
    <border>
      <left/>
      <right style="thick">
        <color rgb="FF000000"/>
      </right>
      <top style="thick">
        <color rgb="FF000000"/>
      </top>
      <bottom style="medium">
        <color rgb="FFFFFFFF"/>
      </bottom>
      <diagonal/>
    </border>
    <border>
      <left style="thick">
        <color rgb="FF000000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thick">
        <color rgb="FF000000"/>
      </right>
      <top style="medium">
        <color rgb="FFFFFFFF"/>
      </top>
      <bottom style="medium">
        <color rgb="FFFFFFFF"/>
      </bottom>
      <diagonal/>
    </border>
    <border>
      <left style="thick">
        <color rgb="FF000000"/>
      </left>
      <right/>
      <top style="medium">
        <color rgb="FFFFFFFF"/>
      </top>
      <bottom style="thick">
        <color rgb="FF000000"/>
      </bottom>
      <diagonal/>
    </border>
    <border>
      <left/>
      <right/>
      <top style="medium">
        <color rgb="FFFFFFFF"/>
      </top>
      <bottom style="thick">
        <color rgb="FF000000"/>
      </bottom>
      <diagonal/>
    </border>
    <border>
      <left/>
      <right style="thick">
        <color rgb="FF000000"/>
      </right>
      <top style="medium">
        <color rgb="FFFFFFFF"/>
      </top>
      <bottom style="thick">
        <color rgb="FF000000"/>
      </bottom>
      <diagonal/>
    </border>
    <border>
      <left style="thick">
        <color rgb="FF000000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 style="thick">
        <color rgb="FF000000"/>
      </right>
      <top/>
      <bottom style="thick">
        <color rgb="FFFFFFFF"/>
      </bottom>
      <diagonal/>
    </border>
    <border>
      <left style="thick">
        <color rgb="FF000000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000000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thick">
        <color rgb="FFFFFFFF"/>
      </right>
      <top style="medium">
        <color rgb="FFFFFFFF"/>
      </top>
      <bottom/>
      <diagonal/>
    </border>
    <border>
      <left style="thick">
        <color rgb="FF000000"/>
      </left>
      <right style="thick">
        <color rgb="FFFFFFFF"/>
      </right>
      <top style="thick">
        <color rgb="FFFFFFFF"/>
      </top>
      <bottom style="medium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CCCCCC"/>
      </left>
      <right style="thick">
        <color rgb="FFFFFFFF"/>
      </right>
      <top style="thick">
        <color rgb="FFCCCCCC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CCCCCC"/>
      </top>
      <bottom style="thick">
        <color rgb="FFFFFFFF"/>
      </bottom>
      <diagonal/>
    </border>
    <border>
      <left style="thick">
        <color rgb="FFFFFFFF"/>
      </left>
      <right style="thick">
        <color rgb="FFCCCCCC"/>
      </right>
      <top style="thick">
        <color rgb="FFCCCCCC"/>
      </top>
      <bottom style="thick">
        <color rgb="FFFFFFFF"/>
      </bottom>
      <diagonal/>
    </border>
    <border>
      <left style="thick">
        <color rgb="FFCCCCCC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/>
      <diagonal/>
    </border>
    <border>
      <left/>
      <right/>
      <top style="thick">
        <color rgb="FFFFFFFF"/>
      </top>
      <bottom/>
      <diagonal/>
    </border>
    <border>
      <left/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CCCCCC"/>
      </right>
      <top style="thick">
        <color rgb="FFFFFFFF"/>
      </top>
      <bottom style="thick">
        <color rgb="FFFFFFFF"/>
      </bottom>
      <diagonal/>
    </border>
    <border>
      <left style="thick">
        <color rgb="FFCCCCCC"/>
      </left>
      <right style="medium">
        <color rgb="FFFFFFFF"/>
      </right>
      <top/>
      <bottom style="medium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 style="thick">
        <color rgb="FFFFFFFF"/>
      </left>
      <right style="thick">
        <color rgb="FFCCCCCC"/>
      </right>
      <top/>
      <bottom style="thick">
        <color rgb="FFFFFFFF"/>
      </bottom>
      <diagonal/>
    </border>
    <border>
      <left style="thick">
        <color rgb="FFCCCCCC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ck">
        <color rgb="FFCCCCCC"/>
      </left>
      <right/>
      <top style="medium">
        <color rgb="FFFFFFFF"/>
      </top>
      <bottom style="medium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000000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000000"/>
      </top>
      <bottom style="thick">
        <color rgb="FFFFFFFF"/>
      </bottom>
      <diagonal/>
    </border>
    <border>
      <left style="thick">
        <color rgb="FFFFFFFF"/>
      </left>
      <right style="thick">
        <color rgb="FF000000"/>
      </right>
      <top style="thick">
        <color rgb="FF000000"/>
      </top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FFFFFF"/>
      </top>
      <bottom style="thick">
        <color rgb="FF00000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000000"/>
      </bottom>
      <diagonal/>
    </border>
    <border>
      <left style="thick">
        <color rgb="FFFFFFFF"/>
      </left>
      <right style="thick">
        <color rgb="FF000000"/>
      </right>
      <top style="thick">
        <color rgb="FFFFFFFF"/>
      </top>
      <bottom style="thick">
        <color rgb="FF000000"/>
      </bottom>
      <diagonal/>
    </border>
    <border>
      <left/>
      <right style="thick">
        <color rgb="FFFFFFFF"/>
      </right>
      <top style="thick">
        <color rgb="FF000000"/>
      </top>
      <bottom style="thick">
        <color rgb="FFFFFFFF"/>
      </bottom>
      <diagonal/>
    </border>
    <border>
      <left style="thick">
        <color rgb="FF000000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000000"/>
      </right>
      <top style="thick">
        <color rgb="FFFFFFFF"/>
      </top>
      <bottom/>
      <diagonal/>
    </border>
    <border>
      <left/>
      <right/>
      <top style="thick">
        <color rgb="FF000000"/>
      </top>
      <bottom style="thick">
        <color rgb="FFFFFFFF"/>
      </bottom>
      <diagonal/>
    </border>
    <border>
      <left style="dotted">
        <color rgb="FF000000"/>
      </left>
      <right style="dotted">
        <color rgb="FF000000"/>
      </right>
      <top style="thick">
        <color rgb="FF000000"/>
      </top>
      <bottom style="thick">
        <color rgb="FFFFFFFF"/>
      </bottom>
      <diagonal/>
    </border>
    <border>
      <left/>
      <right style="thick">
        <color rgb="FF000000"/>
      </right>
      <top style="thick">
        <color rgb="FF000000"/>
      </top>
      <bottom style="thick">
        <color rgb="FFFFFFFF"/>
      </bottom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dotted">
        <color rgb="FF000000"/>
      </left>
      <right style="dotted">
        <color rgb="FF000000"/>
      </right>
      <top style="thick">
        <color rgb="FFFFFFFF"/>
      </top>
      <bottom style="thick">
        <color rgb="FFFFFFFF"/>
      </bottom>
      <diagonal/>
    </border>
    <border>
      <left style="dotted">
        <color rgb="FF000000"/>
      </left>
      <right style="dotted">
        <color rgb="FF000000"/>
      </right>
      <top style="thick">
        <color rgb="FFFFFFFF"/>
      </top>
      <bottom/>
      <diagonal/>
    </border>
    <border>
      <left/>
      <right style="thick">
        <color rgb="FF000000"/>
      </right>
      <top style="thick">
        <color rgb="FFFFFFFF"/>
      </top>
      <bottom/>
      <diagonal/>
    </border>
    <border>
      <left/>
      <right style="thick">
        <color rgb="FFFFFFFF"/>
      </right>
      <top style="thick">
        <color rgb="FFFFFFFF"/>
      </top>
      <bottom style="thick">
        <color rgb="FF000000"/>
      </bottom>
      <diagonal/>
    </border>
    <border>
      <left style="thick">
        <color rgb="FFCCCCCC"/>
      </left>
      <right style="medium">
        <color rgb="FFFFFFFF"/>
      </right>
      <top style="medium">
        <color rgb="FFFFFFFF"/>
      </top>
      <bottom style="thick">
        <color rgb="FFCCCCCC"/>
      </bottom>
      <diagonal/>
    </border>
    <border>
      <left style="medium">
        <color rgb="FFFFFFFF"/>
      </left>
      <right style="medium">
        <color rgb="FFFFFFFF"/>
      </right>
      <top/>
      <bottom style="thick">
        <color rgb="FFCCCCCC"/>
      </bottom>
      <diagonal/>
    </border>
    <border>
      <left style="medium">
        <color rgb="FFFFFFFF"/>
      </left>
      <right/>
      <top/>
      <bottom style="thick">
        <color rgb="FFCCCCCC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CCCCCC"/>
      </bottom>
      <diagonal/>
    </border>
    <border>
      <left style="thick">
        <color rgb="FFFFFFFF"/>
      </left>
      <right/>
      <top style="thick">
        <color rgb="FFFFFFFF"/>
      </top>
      <bottom style="thick">
        <color rgb="FFCCCCCC"/>
      </bottom>
      <diagonal/>
    </border>
    <border>
      <left style="thick">
        <color rgb="FFFFFFFF"/>
      </left>
      <right style="thick">
        <color rgb="FFCCCCCC"/>
      </right>
      <top style="thick">
        <color rgb="FFFFFFFF"/>
      </top>
      <bottom style="thick">
        <color rgb="FFCCCCCC"/>
      </bottom>
      <diagonal/>
    </border>
    <border>
      <left style="thick">
        <color rgb="FF000000"/>
      </left>
      <right style="medium">
        <color rgb="FFFFFFFF"/>
      </right>
      <top style="thick">
        <color rgb="FF000000"/>
      </top>
      <bottom style="medium">
        <color rgb="FFFFFFFF"/>
      </bottom>
      <diagonal/>
    </border>
    <border>
      <left style="thick">
        <color rgb="FFFFFFFF"/>
      </left>
      <right/>
      <top style="thick">
        <color rgb="FF000000"/>
      </top>
      <bottom style="thick">
        <color rgb="FFFFFFFF"/>
      </bottom>
      <diagonal/>
    </border>
    <border>
      <left style="thick">
        <color rgb="FF000000"/>
      </left>
      <right/>
      <top style="thick">
        <color rgb="FFFFFFFF"/>
      </top>
      <bottom/>
      <diagonal/>
    </border>
    <border>
      <left/>
      <right style="thick">
        <color rgb="FFFFFFFF"/>
      </right>
      <top/>
      <bottom style="thick">
        <color rgb="FF000000"/>
      </bottom>
      <diagonal/>
    </border>
    <border>
      <left style="thick">
        <color rgb="FFFFFFFF"/>
      </left>
      <right/>
      <top style="thick">
        <color rgb="FFFFFFFF"/>
      </top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thick">
        <color rgb="FFFFFFFF"/>
      </left>
      <right/>
      <top/>
      <bottom/>
      <diagonal/>
    </border>
    <border>
      <left style="thick">
        <color rgb="FF000000"/>
      </left>
      <right style="medium">
        <color rgb="FFFFFFFF"/>
      </right>
      <top style="thick">
        <color rgb="FF000000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000000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000000"/>
      </top>
      <bottom style="thick">
        <color rgb="FFFFFFFF"/>
      </bottom>
      <diagonal/>
    </border>
    <border>
      <left style="medium">
        <color rgb="FFFFFFFF"/>
      </left>
      <right/>
      <top style="thick">
        <color rgb="FF000000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thick">
        <color rgb="FF000000"/>
      </left>
      <right style="medium">
        <color rgb="FFFFFFFF"/>
      </right>
      <top style="medium">
        <color rgb="FFFFFFFF"/>
      </top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/>
      <bottom style="thick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000000"/>
      </bottom>
      <diagonal/>
    </border>
    <border>
      <left style="medium">
        <color rgb="FFFFFFFF"/>
      </left>
      <right/>
      <top/>
      <bottom style="thick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ck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ck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FFFFFF"/>
      </right>
      <top style="medium">
        <color rgb="FF000000"/>
      </top>
      <bottom/>
      <diagonal/>
    </border>
    <border>
      <left style="medium">
        <color rgb="FF000000"/>
      </left>
      <right style="medium">
        <color rgb="FFFFFFFF"/>
      </right>
      <top/>
      <bottom/>
      <diagonal/>
    </border>
    <border>
      <left style="medium">
        <color rgb="FF000000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000000"/>
      </left>
      <right style="medium">
        <color rgb="FFFFFFFF"/>
      </right>
      <top style="medium">
        <color rgb="FFFFFFFF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thick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thick">
        <color rgb="FF000000"/>
      </right>
      <top style="hair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FFFFFF"/>
      </top>
      <bottom style="thick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79">
    <xf numFmtId="0" fontId="0" fillId="0" borderId="0" xfId="0" applyFont="1" applyAlignment="1"/>
    <xf numFmtId="0" fontId="4" fillId="4" borderId="0" xfId="0" applyFont="1" applyFill="1"/>
    <xf numFmtId="0" fontId="5" fillId="4" borderId="0" xfId="0" applyFont="1" applyFill="1" applyAlignment="1">
      <alignment horizontal="center"/>
    </xf>
    <xf numFmtId="0" fontId="4" fillId="4" borderId="0" xfId="0" applyFont="1" applyFill="1" applyAlignment="1"/>
    <xf numFmtId="0" fontId="6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6" borderId="11" xfId="0" applyFont="1" applyFill="1" applyBorder="1"/>
    <xf numFmtId="0" fontId="4" fillId="6" borderId="12" xfId="0" applyFont="1" applyFill="1" applyBorder="1"/>
    <xf numFmtId="0" fontId="4" fillId="6" borderId="0" xfId="0" applyFont="1" applyFill="1"/>
    <xf numFmtId="0" fontId="4" fillId="6" borderId="23" xfId="0" applyFont="1" applyFill="1" applyBorder="1"/>
    <xf numFmtId="0" fontId="8" fillId="4" borderId="0" xfId="0" applyFont="1" applyFill="1" applyAlignment="1"/>
    <xf numFmtId="0" fontId="4" fillId="6" borderId="44" xfId="0" applyFont="1" applyFill="1" applyBorder="1"/>
    <xf numFmtId="0" fontId="4" fillId="6" borderId="45" xfId="0" applyFont="1" applyFill="1" applyBorder="1"/>
    <xf numFmtId="0" fontId="4" fillId="10" borderId="0" xfId="0" applyFont="1" applyFill="1"/>
    <xf numFmtId="0" fontId="4" fillId="10" borderId="23" xfId="0" applyFont="1" applyFill="1" applyBorder="1"/>
    <xf numFmtId="0" fontId="5" fillId="13" borderId="52" xfId="0" applyFont="1" applyFill="1" applyBorder="1" applyAlignment="1">
      <alignment horizontal="center"/>
    </xf>
    <xf numFmtId="0" fontId="5" fillId="13" borderId="53" xfId="0" applyFont="1" applyFill="1" applyBorder="1" applyAlignment="1">
      <alignment horizontal="center"/>
    </xf>
    <xf numFmtId="0" fontId="3" fillId="14" borderId="54" xfId="0" applyFont="1" applyFill="1" applyBorder="1" applyAlignment="1">
      <alignment horizontal="center"/>
    </xf>
    <xf numFmtId="0" fontId="3" fillId="14" borderId="55" xfId="0" applyFont="1" applyFill="1" applyBorder="1" applyAlignment="1">
      <alignment horizontal="center"/>
    </xf>
    <xf numFmtId="0" fontId="3" fillId="14" borderId="56" xfId="0" applyFont="1" applyFill="1" applyBorder="1" applyAlignment="1">
      <alignment horizontal="center"/>
    </xf>
    <xf numFmtId="0" fontId="4" fillId="15" borderId="60" xfId="0" applyFont="1" applyFill="1" applyBorder="1" applyAlignment="1">
      <alignment horizontal="center"/>
    </xf>
    <xf numFmtId="2" fontId="4" fillId="16" borderId="61" xfId="0" applyNumberFormat="1" applyFont="1" applyFill="1" applyBorder="1" applyAlignment="1"/>
    <xf numFmtId="2" fontId="4" fillId="16" borderId="62" xfId="0" applyNumberFormat="1" applyFont="1" applyFill="1" applyBorder="1" applyAlignment="1"/>
    <xf numFmtId="2" fontId="4" fillId="16" borderId="63" xfId="0" applyNumberFormat="1" applyFont="1" applyFill="1" applyBorder="1" applyAlignment="1"/>
    <xf numFmtId="0" fontId="4" fillId="15" borderId="64" xfId="0" applyFont="1" applyFill="1" applyBorder="1" applyAlignment="1">
      <alignment horizontal="center"/>
    </xf>
    <xf numFmtId="2" fontId="4" fillId="16" borderId="65" xfId="0" applyNumberFormat="1" applyFont="1" applyFill="1" applyBorder="1" applyAlignment="1"/>
    <xf numFmtId="2" fontId="4" fillId="16" borderId="66" xfId="0" applyNumberFormat="1" applyFont="1" applyFill="1" applyBorder="1" applyAlignment="1"/>
    <xf numFmtId="2" fontId="4" fillId="16" borderId="67" xfId="0" applyNumberFormat="1" applyFont="1" applyFill="1" applyBorder="1" applyAlignment="1"/>
    <xf numFmtId="2" fontId="4" fillId="16" borderId="69" xfId="0" applyNumberFormat="1" applyFont="1" applyFill="1" applyBorder="1" applyAlignment="1"/>
    <xf numFmtId="2" fontId="4" fillId="16" borderId="70" xfId="0" applyNumberFormat="1" applyFont="1" applyFill="1" applyBorder="1" applyAlignment="1"/>
    <xf numFmtId="2" fontId="4" fillId="16" borderId="71" xfId="0" applyNumberFormat="1" applyFont="1" applyFill="1" applyBorder="1" applyAlignment="1"/>
    <xf numFmtId="2" fontId="4" fillId="16" borderId="72" xfId="0" applyNumberFormat="1" applyFont="1" applyFill="1" applyBorder="1" applyAlignment="1"/>
    <xf numFmtId="2" fontId="4" fillId="16" borderId="73" xfId="0" applyNumberFormat="1" applyFont="1" applyFill="1" applyBorder="1" applyAlignment="1"/>
    <xf numFmtId="2" fontId="4" fillId="16" borderId="74" xfId="0" applyNumberFormat="1" applyFont="1" applyFill="1" applyBorder="1" applyAlignment="1"/>
    <xf numFmtId="0" fontId="4" fillId="15" borderId="75" xfId="0" applyFont="1" applyFill="1" applyBorder="1" applyAlignment="1">
      <alignment horizontal="center"/>
    </xf>
    <xf numFmtId="2" fontId="5" fillId="13" borderId="54" xfId="0" applyNumberFormat="1" applyFont="1" applyFill="1" applyBorder="1"/>
    <xf numFmtId="2" fontId="5" fillId="13" borderId="79" xfId="0" applyNumberFormat="1" applyFont="1" applyFill="1" applyBorder="1"/>
    <xf numFmtId="0" fontId="4" fillId="16" borderId="62" xfId="0" applyFont="1" applyFill="1" applyBorder="1" applyAlignment="1"/>
    <xf numFmtId="0" fontId="4" fillId="16" borderId="66" xfId="0" applyFont="1" applyFill="1" applyBorder="1" applyAlignment="1"/>
    <xf numFmtId="0" fontId="4" fillId="16" borderId="70" xfId="0" applyFont="1" applyFill="1" applyBorder="1" applyAlignment="1"/>
    <xf numFmtId="0" fontId="4" fillId="16" borderId="73" xfId="0" applyFont="1" applyFill="1" applyBorder="1" applyAlignment="1"/>
    <xf numFmtId="0" fontId="5" fillId="22" borderId="83" xfId="0" applyFont="1" applyFill="1" applyBorder="1" applyAlignment="1">
      <alignment horizontal="center"/>
    </xf>
    <xf numFmtId="0" fontId="3" fillId="23" borderId="16" xfId="0" applyFont="1" applyFill="1" applyBorder="1" applyAlignment="1">
      <alignment horizontal="center"/>
    </xf>
    <xf numFmtId="0" fontId="3" fillId="23" borderId="84" xfId="0" applyFont="1" applyFill="1" applyBorder="1" applyAlignment="1">
      <alignment horizontal="center"/>
    </xf>
    <xf numFmtId="0" fontId="3" fillId="23" borderId="85" xfId="0" applyFont="1" applyFill="1" applyBorder="1" applyAlignment="1">
      <alignment horizontal="center"/>
    </xf>
    <xf numFmtId="0" fontId="4" fillId="24" borderId="87" xfId="0" applyFont="1" applyFill="1" applyBorder="1" applyAlignment="1">
      <alignment horizontal="center"/>
    </xf>
    <xf numFmtId="2" fontId="4" fillId="25" borderId="73" xfId="0" applyNumberFormat="1" applyFont="1" applyFill="1" applyBorder="1" applyAlignment="1"/>
    <xf numFmtId="0" fontId="4" fillId="25" borderId="73" xfId="0" applyFont="1" applyFill="1" applyBorder="1" applyAlignment="1"/>
    <xf numFmtId="2" fontId="4" fillId="25" borderId="74" xfId="0" applyNumberFormat="1" applyFont="1" applyFill="1" applyBorder="1" applyAlignment="1"/>
    <xf numFmtId="0" fontId="4" fillId="24" borderId="88" xfId="0" applyFont="1" applyFill="1" applyBorder="1" applyAlignment="1">
      <alignment horizontal="center"/>
    </xf>
    <xf numFmtId="2" fontId="4" fillId="25" borderId="66" xfId="0" applyNumberFormat="1" applyFont="1" applyFill="1" applyBorder="1" applyAlignment="1"/>
    <xf numFmtId="0" fontId="4" fillId="25" borderId="66" xfId="0" applyFont="1" applyFill="1" applyBorder="1" applyAlignment="1"/>
    <xf numFmtId="2" fontId="4" fillId="25" borderId="67" xfId="0" applyNumberFormat="1" applyFont="1" applyFill="1" applyBorder="1" applyAlignment="1"/>
    <xf numFmtId="0" fontId="4" fillId="25" borderId="67" xfId="0" applyFont="1" applyFill="1" applyBorder="1" applyAlignment="1"/>
    <xf numFmtId="0" fontId="4" fillId="24" borderId="89" xfId="0" applyFont="1" applyFill="1" applyBorder="1" applyAlignment="1">
      <alignment horizontal="center"/>
    </xf>
    <xf numFmtId="2" fontId="4" fillId="25" borderId="70" xfId="0" applyNumberFormat="1" applyFont="1" applyFill="1" applyBorder="1" applyAlignment="1"/>
    <xf numFmtId="0" fontId="4" fillId="25" borderId="70" xfId="0" applyFont="1" applyFill="1" applyBorder="1" applyAlignment="1"/>
    <xf numFmtId="2" fontId="4" fillId="25" borderId="71" xfId="0" applyNumberFormat="1" applyFont="1" applyFill="1" applyBorder="1" applyAlignment="1"/>
    <xf numFmtId="0" fontId="5" fillId="26" borderId="90" xfId="0" applyFont="1" applyFill="1" applyBorder="1" applyAlignment="1">
      <alignment horizontal="center"/>
    </xf>
    <xf numFmtId="2" fontId="5" fillId="22" borderId="54" xfId="0" applyNumberFormat="1" applyFont="1" applyFill="1" applyBorder="1"/>
    <xf numFmtId="2" fontId="5" fillId="22" borderId="79" xfId="0" applyNumberFormat="1" applyFont="1" applyFill="1" applyBorder="1"/>
    <xf numFmtId="0" fontId="5" fillId="26" borderId="93" xfId="0" applyFont="1" applyFill="1" applyBorder="1" applyAlignment="1">
      <alignment horizontal="center"/>
    </xf>
    <xf numFmtId="0" fontId="5" fillId="29" borderId="54" xfId="0" applyFont="1" applyFill="1" applyBorder="1" applyAlignment="1">
      <alignment horizontal="center"/>
    </xf>
    <xf numFmtId="0" fontId="5" fillId="29" borderId="78" xfId="0" applyFont="1" applyFill="1" applyBorder="1" applyAlignment="1">
      <alignment horizontal="center"/>
    </xf>
    <xf numFmtId="0" fontId="3" fillId="30" borderId="16" xfId="0" applyFont="1" applyFill="1" applyBorder="1" applyAlignment="1">
      <alignment horizontal="center"/>
    </xf>
    <xf numFmtId="0" fontId="3" fillId="30" borderId="84" xfId="0" applyFont="1" applyFill="1" applyBorder="1" applyAlignment="1">
      <alignment horizontal="center"/>
    </xf>
    <xf numFmtId="0" fontId="3" fillId="30" borderId="85" xfId="0" applyFont="1" applyFill="1" applyBorder="1" applyAlignment="1">
      <alignment horizontal="center"/>
    </xf>
    <xf numFmtId="0" fontId="4" fillId="31" borderId="60" xfId="0" applyFont="1" applyFill="1" applyBorder="1" applyAlignment="1">
      <alignment horizontal="center"/>
    </xf>
    <xf numFmtId="2" fontId="4" fillId="32" borderId="66" xfId="0" applyNumberFormat="1" applyFont="1" applyFill="1" applyBorder="1" applyAlignment="1"/>
    <xf numFmtId="2" fontId="4" fillId="32" borderId="67" xfId="0" applyNumberFormat="1" applyFont="1" applyFill="1" applyBorder="1" applyAlignment="1"/>
    <xf numFmtId="0" fontId="4" fillId="31" borderId="64" xfId="0" applyFont="1" applyFill="1" applyBorder="1" applyAlignment="1">
      <alignment horizontal="center"/>
    </xf>
    <xf numFmtId="0" fontId="4" fillId="32" borderId="70" xfId="0" applyFont="1" applyFill="1" applyBorder="1" applyAlignment="1"/>
    <xf numFmtId="2" fontId="4" fillId="32" borderId="70" xfId="0" applyNumberFormat="1" applyFont="1" applyFill="1" applyBorder="1" applyAlignment="1"/>
    <xf numFmtId="2" fontId="4" fillId="32" borderId="71" xfId="0" applyNumberFormat="1" applyFont="1" applyFill="1" applyBorder="1" applyAlignment="1"/>
    <xf numFmtId="2" fontId="4" fillId="32" borderId="73" xfId="0" applyNumberFormat="1" applyFont="1" applyFill="1" applyBorder="1" applyAlignment="1"/>
    <xf numFmtId="2" fontId="4" fillId="32" borderId="74" xfId="0" applyNumberFormat="1" applyFont="1" applyFill="1" applyBorder="1" applyAlignment="1"/>
    <xf numFmtId="0" fontId="4" fillId="31" borderId="75" xfId="0" applyFont="1" applyFill="1" applyBorder="1" applyAlignment="1">
      <alignment horizontal="center"/>
    </xf>
    <xf numFmtId="2" fontId="5" fillId="29" borderId="90" xfId="0" applyNumberFormat="1" applyFont="1" applyFill="1" applyBorder="1"/>
    <xf numFmtId="2" fontId="5" fillId="29" borderId="93" xfId="0" applyNumberFormat="1" applyFont="1" applyFill="1" applyBorder="1"/>
    <xf numFmtId="0" fontId="4" fillId="35" borderId="97" xfId="0" applyFont="1" applyFill="1" applyBorder="1"/>
    <xf numFmtId="0" fontId="3" fillId="36" borderId="102" xfId="0" applyFont="1" applyFill="1" applyBorder="1" applyAlignment="1">
      <alignment horizontal="center"/>
    </xf>
    <xf numFmtId="0" fontId="3" fillId="36" borderId="103" xfId="0" applyFont="1" applyFill="1" applyBorder="1" applyAlignment="1">
      <alignment horizontal="center"/>
    </xf>
    <xf numFmtId="0" fontId="12" fillId="0" borderId="104" xfId="0" applyFont="1" applyBorder="1" applyAlignment="1"/>
    <xf numFmtId="164" fontId="13" fillId="0" borderId="105" xfId="0" applyNumberFormat="1" applyFont="1" applyBorder="1"/>
    <xf numFmtId="164" fontId="13" fillId="0" borderId="18" xfId="0" applyNumberFormat="1" applyFont="1" applyBorder="1"/>
    <xf numFmtId="0" fontId="12" fillId="0" borderId="108" xfId="0" applyFont="1" applyBorder="1" applyAlignment="1"/>
    <xf numFmtId="164" fontId="13" fillId="0" borderId="78" xfId="0" applyNumberFormat="1" applyFont="1" applyBorder="1"/>
    <xf numFmtId="164" fontId="13" fillId="0" borderId="79" xfId="0" applyNumberFormat="1" applyFont="1" applyBorder="1"/>
    <xf numFmtId="0" fontId="12" fillId="0" borderId="109" xfId="0" applyFont="1" applyBorder="1" applyAlignment="1"/>
    <xf numFmtId="1" fontId="13" fillId="0" borderId="92" xfId="0" applyNumberFormat="1" applyFont="1" applyBorder="1"/>
    <xf numFmtId="1" fontId="13" fillId="0" borderId="45" xfId="0" applyNumberFormat="1" applyFont="1" applyBorder="1"/>
    <xf numFmtId="0" fontId="12" fillId="0" borderId="0" xfId="0" applyFont="1" applyAlignment="1"/>
    <xf numFmtId="0" fontId="13" fillId="0" borderId="90" xfId="0" applyFont="1" applyBorder="1" applyAlignment="1"/>
    <xf numFmtId="164" fontId="4" fillId="0" borderId="90" xfId="0" applyNumberFormat="1" applyFont="1" applyBorder="1"/>
    <xf numFmtId="0" fontId="4" fillId="0" borderId="90" xfId="0" applyFont="1" applyBorder="1"/>
    <xf numFmtId="0" fontId="14" fillId="0" borderId="0" xfId="0" applyFont="1" applyAlignment="1"/>
    <xf numFmtId="0" fontId="14" fillId="0" borderId="0" xfId="0" applyFont="1" applyAlignment="1"/>
    <xf numFmtId="1" fontId="4" fillId="0" borderId="90" xfId="0" applyNumberFormat="1" applyFont="1" applyBorder="1"/>
    <xf numFmtId="0" fontId="5" fillId="0" borderId="90" xfId="0" applyFont="1" applyBorder="1" applyAlignment="1"/>
    <xf numFmtId="0" fontId="3" fillId="14" borderId="110" xfId="0" applyFont="1" applyFill="1" applyBorder="1" applyAlignment="1">
      <alignment horizontal="center"/>
    </xf>
    <xf numFmtId="0" fontId="3" fillId="14" borderId="111" xfId="0" applyFont="1" applyFill="1" applyBorder="1" applyAlignment="1">
      <alignment horizontal="center"/>
    </xf>
    <xf numFmtId="0" fontId="3" fillId="14" borderId="112" xfId="0" applyFont="1" applyFill="1" applyBorder="1" applyAlignment="1">
      <alignment horizontal="center"/>
    </xf>
    <xf numFmtId="0" fontId="3" fillId="14" borderId="113" xfId="0" applyFont="1" applyFill="1" applyBorder="1" applyAlignment="1">
      <alignment horizontal="center"/>
    </xf>
    <xf numFmtId="0" fontId="5" fillId="4" borderId="90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4" fillId="0" borderId="114" xfId="0" applyFont="1" applyBorder="1" applyAlignment="1">
      <alignment horizontal="center"/>
    </xf>
    <xf numFmtId="0" fontId="4" fillId="0" borderId="115" xfId="0" applyFont="1" applyBorder="1"/>
    <xf numFmtId="0" fontId="4" fillId="0" borderId="116" xfId="0" applyFont="1" applyBorder="1"/>
    <xf numFmtId="0" fontId="4" fillId="0" borderId="117" xfId="0" applyFont="1" applyBorder="1"/>
    <xf numFmtId="0" fontId="4" fillId="0" borderId="118" xfId="0" applyFont="1" applyBorder="1"/>
    <xf numFmtId="164" fontId="4" fillId="0" borderId="119" xfId="0" applyNumberFormat="1" applyFont="1" applyBorder="1"/>
    <xf numFmtId="164" fontId="4" fillId="0" borderId="117" xfId="0" applyNumberFormat="1" applyFont="1" applyBorder="1"/>
    <xf numFmtId="164" fontId="4" fillId="0" borderId="118" xfId="0" applyNumberFormat="1" applyFont="1" applyBorder="1"/>
    <xf numFmtId="164" fontId="4" fillId="4" borderId="90" xfId="0" applyNumberFormat="1" applyFont="1" applyFill="1" applyBorder="1"/>
    <xf numFmtId="0" fontId="15" fillId="4" borderId="0" xfId="0" applyFont="1" applyFill="1"/>
    <xf numFmtId="0" fontId="15" fillId="0" borderId="0" xfId="0" applyFont="1"/>
    <xf numFmtId="164" fontId="0" fillId="37" borderId="0" xfId="0" applyNumberFormat="1" applyFont="1" applyFill="1"/>
    <xf numFmtId="0" fontId="16" fillId="37" borderId="0" xfId="0" applyFont="1" applyFill="1"/>
    <xf numFmtId="0" fontId="17" fillId="37" borderId="0" xfId="0" applyFont="1" applyFill="1"/>
    <xf numFmtId="164" fontId="0" fillId="37" borderId="119" xfId="0" applyNumberFormat="1" applyFont="1" applyFill="1" applyBorder="1"/>
    <xf numFmtId="164" fontId="0" fillId="37" borderId="117" xfId="0" applyNumberFormat="1" applyFont="1" applyFill="1" applyBorder="1"/>
    <xf numFmtId="164" fontId="0" fillId="37" borderId="118" xfId="0" applyNumberFormat="1" applyFont="1" applyFill="1" applyBorder="1"/>
    <xf numFmtId="164" fontId="17" fillId="37" borderId="0" xfId="0" applyNumberFormat="1" applyFont="1" applyFill="1"/>
    <xf numFmtId="1" fontId="0" fillId="37" borderId="120" xfId="0" applyNumberFormat="1" applyFont="1" applyFill="1" applyBorder="1"/>
    <xf numFmtId="1" fontId="0" fillId="37" borderId="121" xfId="0" applyNumberFormat="1" applyFont="1" applyFill="1" applyBorder="1"/>
    <xf numFmtId="1" fontId="0" fillId="37" borderId="122" xfId="0" applyNumberFormat="1" applyFont="1" applyFill="1" applyBorder="1"/>
    <xf numFmtId="1" fontId="0" fillId="37" borderId="0" xfId="0" applyNumberFormat="1" applyFont="1" applyFill="1"/>
    <xf numFmtId="0" fontId="0" fillId="37" borderId="0" xfId="0" applyFont="1" applyFill="1"/>
    <xf numFmtId="0" fontId="4" fillId="0" borderId="123" xfId="0" applyFont="1" applyBorder="1" applyAlignment="1">
      <alignment horizontal="center"/>
    </xf>
    <xf numFmtId="0" fontId="4" fillId="0" borderId="124" xfId="0" applyFont="1" applyBorder="1"/>
    <xf numFmtId="0" fontId="4" fillId="0" borderId="125" xfId="0" applyFont="1" applyBorder="1"/>
    <xf numFmtId="0" fontId="4" fillId="0" borderId="126" xfId="0" applyFont="1" applyBorder="1"/>
    <xf numFmtId="0" fontId="4" fillId="0" borderId="127" xfId="0" applyFont="1" applyBorder="1"/>
    <xf numFmtId="164" fontId="4" fillId="0" borderId="128" xfId="0" applyNumberFormat="1" applyFont="1" applyBorder="1"/>
    <xf numFmtId="164" fontId="4" fillId="0" borderId="126" xfId="0" applyNumberFormat="1" applyFont="1" applyBorder="1"/>
    <xf numFmtId="164" fontId="4" fillId="0" borderId="127" xfId="0" applyNumberFormat="1" applyFont="1" applyBorder="1"/>
    <xf numFmtId="0" fontId="16" fillId="37" borderId="0" xfId="0" applyFont="1" applyFill="1" applyAlignment="1">
      <alignment horizontal="left"/>
    </xf>
    <xf numFmtId="164" fontId="0" fillId="37" borderId="128" xfId="0" applyNumberFormat="1" applyFont="1" applyFill="1" applyBorder="1"/>
    <xf numFmtId="164" fontId="0" fillId="37" borderId="126" xfId="0" applyNumberFormat="1" applyFont="1" applyFill="1" applyBorder="1"/>
    <xf numFmtId="164" fontId="0" fillId="37" borderId="127" xfId="0" applyNumberFormat="1" applyFont="1" applyFill="1" applyBorder="1"/>
    <xf numFmtId="1" fontId="0" fillId="37" borderId="129" xfId="0" applyNumberFormat="1" applyFont="1" applyFill="1" applyBorder="1"/>
    <xf numFmtId="1" fontId="0" fillId="37" borderId="126" xfId="0" applyNumberFormat="1" applyFont="1" applyFill="1" applyBorder="1"/>
    <xf numFmtId="1" fontId="0" fillId="37" borderId="130" xfId="0" applyNumberFormat="1" applyFont="1" applyFill="1" applyBorder="1"/>
    <xf numFmtId="0" fontId="0" fillId="37" borderId="127" xfId="0" applyFont="1" applyFill="1" applyBorder="1"/>
    <xf numFmtId="0" fontId="0" fillId="37" borderId="126" xfId="0" applyFont="1" applyFill="1" applyBorder="1"/>
    <xf numFmtId="0" fontId="0" fillId="37" borderId="128" xfId="0" applyFont="1" applyFill="1" applyBorder="1"/>
    <xf numFmtId="0" fontId="4" fillId="0" borderId="128" xfId="0" applyFont="1" applyBorder="1"/>
    <xf numFmtId="0" fontId="4" fillId="4" borderId="90" xfId="0" applyFont="1" applyFill="1" applyBorder="1"/>
    <xf numFmtId="0" fontId="18" fillId="0" borderId="90" xfId="0" applyFont="1" applyBorder="1" applyAlignment="1"/>
    <xf numFmtId="0" fontId="4" fillId="0" borderId="131" xfId="0" applyFont="1" applyBorder="1" applyAlignment="1"/>
    <xf numFmtId="0" fontId="4" fillId="0" borderId="132" xfId="0" applyFont="1" applyBorder="1" applyAlignment="1"/>
    <xf numFmtId="0" fontId="4" fillId="0" borderId="37" xfId="0" applyFont="1" applyBorder="1" applyAlignment="1"/>
    <xf numFmtId="0" fontId="4" fillId="0" borderId="64" xfId="0" applyFont="1" applyBorder="1" applyAlignment="1"/>
    <xf numFmtId="0" fontId="4" fillId="0" borderId="133" xfId="0" applyFont="1" applyBorder="1"/>
    <xf numFmtId="0" fontId="4" fillId="0" borderId="134" xfId="0" applyFont="1" applyBorder="1"/>
    <xf numFmtId="0" fontId="4" fillId="0" borderId="135" xfId="0" applyFont="1" applyBorder="1" applyAlignment="1">
      <alignment horizontal="center"/>
    </xf>
    <xf numFmtId="0" fontId="4" fillId="0" borderId="136" xfId="0" applyFont="1" applyBorder="1"/>
    <xf numFmtId="0" fontId="4" fillId="0" borderId="137" xfId="0" applyFont="1" applyBorder="1"/>
    <xf numFmtId="0" fontId="4" fillId="0" borderId="138" xfId="0" applyFont="1" applyBorder="1"/>
    <xf numFmtId="0" fontId="0" fillId="37" borderId="136" xfId="0" applyFont="1" applyFill="1" applyBorder="1"/>
    <xf numFmtId="0" fontId="0" fillId="37" borderId="137" xfId="0" applyFont="1" applyFill="1" applyBorder="1"/>
    <xf numFmtId="0" fontId="0" fillId="37" borderId="138" xfId="0" applyFont="1" applyFill="1" applyBorder="1"/>
    <xf numFmtId="1" fontId="0" fillId="37" borderId="139" xfId="0" applyNumberFormat="1" applyFont="1" applyFill="1" applyBorder="1"/>
    <xf numFmtId="1" fontId="0" fillId="37" borderId="140" xfId="0" applyNumberFormat="1" applyFont="1" applyFill="1" applyBorder="1"/>
    <xf numFmtId="1" fontId="0" fillId="37" borderId="141" xfId="0" applyNumberFormat="1" applyFont="1" applyFill="1" applyBorder="1"/>
    <xf numFmtId="0" fontId="4" fillId="0" borderId="132" xfId="0" applyFont="1" applyBorder="1" applyAlignment="1">
      <alignment horizontal="center"/>
    </xf>
    <xf numFmtId="0" fontId="4" fillId="10" borderId="132" xfId="0" applyFont="1" applyFill="1" applyBorder="1" applyAlignment="1"/>
    <xf numFmtId="0" fontId="4" fillId="10" borderId="132" xfId="0" applyFont="1" applyFill="1" applyBorder="1"/>
    <xf numFmtId="0" fontId="4" fillId="0" borderId="132" xfId="0" applyFont="1" applyBorder="1"/>
    <xf numFmtId="0" fontId="3" fillId="36" borderId="142" xfId="0" applyFont="1" applyFill="1" applyBorder="1" applyAlignment="1">
      <alignment horizontal="center"/>
    </xf>
    <xf numFmtId="0" fontId="5" fillId="0" borderId="142" xfId="0" applyFont="1" applyBorder="1" applyAlignment="1">
      <alignment horizontal="center"/>
    </xf>
    <xf numFmtId="0" fontId="4" fillId="0" borderId="0" xfId="0" applyFont="1" applyAlignment="1"/>
    <xf numFmtId="0" fontId="5" fillId="22" borderId="90" xfId="0" applyFont="1" applyFill="1" applyBorder="1" applyAlignment="1"/>
    <xf numFmtId="0" fontId="4" fillId="25" borderId="146" xfId="0" applyFont="1" applyFill="1" applyBorder="1" applyAlignment="1"/>
    <xf numFmtId="0" fontId="4" fillId="23" borderId="149" xfId="0" applyFont="1" applyFill="1" applyBorder="1" applyAlignment="1">
      <alignment horizontal="center"/>
    </xf>
    <xf numFmtId="1" fontId="5" fillId="24" borderId="150" xfId="0" applyNumberFormat="1" applyFont="1" applyFill="1" applyBorder="1" applyAlignment="1">
      <alignment horizontal="center"/>
    </xf>
    <xf numFmtId="0" fontId="4" fillId="25" borderId="131" xfId="0" applyFont="1" applyFill="1" applyBorder="1" applyAlignment="1"/>
    <xf numFmtId="0" fontId="4" fillId="25" borderId="132" xfId="0" applyFont="1" applyFill="1" applyBorder="1" applyAlignment="1"/>
    <xf numFmtId="0" fontId="4" fillId="23" borderId="131" xfId="0" applyFont="1" applyFill="1" applyBorder="1" applyAlignment="1">
      <alignment horizontal="center"/>
    </xf>
    <xf numFmtId="1" fontId="5" fillId="24" borderId="64" xfId="0" applyNumberFormat="1" applyFont="1" applyFill="1" applyBorder="1" applyAlignment="1">
      <alignment horizontal="center"/>
    </xf>
    <xf numFmtId="0" fontId="4" fillId="25" borderId="64" xfId="0" applyFont="1" applyFill="1" applyBorder="1" applyAlignment="1"/>
    <xf numFmtId="0" fontId="4" fillId="25" borderId="154" xfId="0" applyFont="1" applyFill="1" applyBorder="1" applyAlignment="1"/>
    <xf numFmtId="0" fontId="4" fillId="25" borderId="75" xfId="0" applyFont="1" applyFill="1" applyBorder="1" applyAlignment="1"/>
    <xf numFmtId="0" fontId="4" fillId="23" borderId="155" xfId="0" applyFont="1" applyFill="1" applyBorder="1" applyAlignment="1">
      <alignment horizontal="center"/>
    </xf>
    <xf numFmtId="1" fontId="5" fillId="24" borderId="156" xfId="0" applyNumberFormat="1" applyFont="1" applyFill="1" applyBorder="1" applyAlignment="1">
      <alignment horizontal="center"/>
    </xf>
    <xf numFmtId="0" fontId="5" fillId="39" borderId="90" xfId="0" applyFont="1" applyFill="1" applyBorder="1" applyAlignment="1"/>
    <xf numFmtId="0" fontId="4" fillId="41" borderId="146" xfId="0" applyFont="1" applyFill="1" applyBorder="1" applyAlignment="1"/>
    <xf numFmtId="0" fontId="4" fillId="42" borderId="68" xfId="0" applyFont="1" applyFill="1" applyBorder="1" applyAlignment="1">
      <alignment horizontal="center"/>
    </xf>
    <xf numFmtId="1" fontId="5" fillId="43" borderId="60" xfId="0" applyNumberFormat="1" applyFont="1" applyFill="1" applyBorder="1" applyAlignment="1">
      <alignment horizontal="center"/>
    </xf>
    <xf numFmtId="0" fontId="4" fillId="41" borderId="131" xfId="0" applyFont="1" applyFill="1" applyBorder="1" applyAlignment="1"/>
    <xf numFmtId="0" fontId="4" fillId="41" borderId="132" xfId="0" applyFont="1" applyFill="1" applyBorder="1" applyAlignment="1"/>
    <xf numFmtId="0" fontId="4" fillId="42" borderId="131" xfId="0" applyFont="1" applyFill="1" applyBorder="1" applyAlignment="1">
      <alignment horizontal="center"/>
    </xf>
    <xf numFmtId="1" fontId="5" fillId="43" borderId="64" xfId="0" applyNumberFormat="1" applyFont="1" applyFill="1" applyBorder="1" applyAlignment="1">
      <alignment horizontal="center"/>
    </xf>
    <xf numFmtId="0" fontId="4" fillId="41" borderId="64" xfId="0" applyFont="1" applyFill="1" applyBorder="1" applyAlignment="1"/>
    <xf numFmtId="0" fontId="4" fillId="41" borderId="159" xfId="0" applyFont="1" applyFill="1" applyBorder="1" applyAlignment="1"/>
    <xf numFmtId="0" fontId="4" fillId="41" borderId="156" xfId="0" applyFont="1" applyFill="1" applyBorder="1" applyAlignment="1"/>
    <xf numFmtId="0" fontId="4" fillId="42" borderId="155" xfId="0" applyFont="1" applyFill="1" applyBorder="1" applyAlignment="1">
      <alignment horizontal="center"/>
    </xf>
    <xf numFmtId="1" fontId="5" fillId="43" borderId="156" xfId="0" applyNumberFormat="1" applyFont="1" applyFill="1" applyBorder="1" applyAlignment="1">
      <alignment horizontal="center"/>
    </xf>
    <xf numFmtId="0" fontId="4" fillId="4" borderId="169" xfId="0" applyFont="1" applyFill="1" applyBorder="1"/>
    <xf numFmtId="0" fontId="4" fillId="4" borderId="170" xfId="0" applyFont="1" applyFill="1" applyBorder="1"/>
    <xf numFmtId="0" fontId="4" fillId="4" borderId="171" xfId="0" applyFont="1" applyFill="1" applyBorder="1"/>
    <xf numFmtId="0" fontId="4" fillId="0" borderId="172" xfId="0" applyFont="1" applyBorder="1"/>
    <xf numFmtId="0" fontId="4" fillId="0" borderId="173" xfId="0" applyFont="1" applyBorder="1"/>
    <xf numFmtId="0" fontId="4" fillId="0" borderId="174" xfId="0" applyFont="1" applyBorder="1"/>
    <xf numFmtId="0" fontId="4" fillId="4" borderId="175" xfId="0" applyFont="1" applyFill="1" applyBorder="1"/>
    <xf numFmtId="0" fontId="21" fillId="4" borderId="176" xfId="0" applyFont="1" applyFill="1" applyBorder="1" applyAlignment="1"/>
    <xf numFmtId="0" fontId="4" fillId="4" borderId="176" xfId="0" applyFont="1" applyFill="1" applyBorder="1"/>
    <xf numFmtId="0" fontId="4" fillId="4" borderId="177" xfId="0" applyFont="1" applyFill="1" applyBorder="1"/>
    <xf numFmtId="0" fontId="4" fillId="0" borderId="178" xfId="0" applyFont="1" applyBorder="1"/>
    <xf numFmtId="0" fontId="22" fillId="37" borderId="0" xfId="0" applyFont="1" applyFill="1" applyAlignment="1">
      <alignment horizontal="left"/>
    </xf>
    <xf numFmtId="0" fontId="4" fillId="0" borderId="179" xfId="0" applyFont="1" applyBorder="1"/>
    <xf numFmtId="0" fontId="4" fillId="0" borderId="180" xfId="0" applyFont="1" applyBorder="1"/>
    <xf numFmtId="0" fontId="4" fillId="4" borderId="181" xfId="0" applyFont="1" applyFill="1" applyBorder="1"/>
    <xf numFmtId="0" fontId="4" fillId="4" borderId="185" xfId="0" applyFont="1" applyFill="1" applyBorder="1"/>
    <xf numFmtId="0" fontId="4" fillId="0" borderId="186" xfId="0" applyFont="1" applyBorder="1"/>
    <xf numFmtId="0" fontId="4" fillId="4" borderId="163" xfId="0" applyFont="1" applyFill="1" applyBorder="1"/>
    <xf numFmtId="0" fontId="4" fillId="0" borderId="188" xfId="0" applyFont="1" applyBorder="1"/>
    <xf numFmtId="0" fontId="4" fillId="0" borderId="191" xfId="0" applyFont="1" applyBorder="1"/>
    <xf numFmtId="0" fontId="4" fillId="0" borderId="192" xfId="0" applyFont="1" applyBorder="1"/>
    <xf numFmtId="0" fontId="4" fillId="0" borderId="193" xfId="0" applyFont="1" applyBorder="1"/>
    <xf numFmtId="0" fontId="4" fillId="0" borderId="194" xfId="0" applyFont="1" applyBorder="1"/>
    <xf numFmtId="0" fontId="21" fillId="0" borderId="195" xfId="0" applyFont="1" applyBorder="1" applyAlignment="1"/>
    <xf numFmtId="164" fontId="23" fillId="0" borderId="178" xfId="0" applyNumberFormat="1" applyFont="1" applyBorder="1"/>
    <xf numFmtId="0" fontId="21" fillId="0" borderId="178" xfId="0" applyFont="1" applyBorder="1" applyAlignment="1"/>
    <xf numFmtId="0" fontId="4" fillId="0" borderId="178" xfId="0" applyFont="1" applyBorder="1" applyAlignment="1"/>
    <xf numFmtId="0" fontId="4" fillId="0" borderId="199" xfId="0" applyFont="1" applyBorder="1"/>
    <xf numFmtId="0" fontId="21" fillId="4" borderId="200" xfId="0" applyFont="1" applyFill="1" applyBorder="1" applyAlignment="1"/>
    <xf numFmtId="164" fontId="23" fillId="4" borderId="171" xfId="0" applyNumberFormat="1" applyFont="1" applyFill="1" applyBorder="1"/>
    <xf numFmtId="0" fontId="21" fillId="0" borderId="172" xfId="0" applyFont="1" applyBorder="1" applyAlignment="1"/>
    <xf numFmtId="0" fontId="25" fillId="0" borderId="172" xfId="0" applyFont="1" applyBorder="1" applyAlignment="1">
      <alignment vertical="center"/>
    </xf>
    <xf numFmtId="0" fontId="4" fillId="0" borderId="203" xfId="0" applyFont="1" applyBorder="1"/>
    <xf numFmtId="0" fontId="4" fillId="4" borderId="204" xfId="0" applyFont="1" applyFill="1" applyBorder="1"/>
    <xf numFmtId="0" fontId="4" fillId="4" borderId="205" xfId="0" applyFont="1" applyFill="1" applyBorder="1"/>
    <xf numFmtId="0" fontId="4" fillId="4" borderId="182" xfId="0" applyFont="1" applyFill="1" applyBorder="1"/>
    <xf numFmtId="0" fontId="4" fillId="4" borderId="206" xfId="0" applyFont="1" applyFill="1" applyBorder="1"/>
    <xf numFmtId="0" fontId="4" fillId="4" borderId="207" xfId="0" applyFont="1" applyFill="1" applyBorder="1"/>
    <xf numFmtId="0" fontId="4" fillId="4" borderId="208" xfId="0" applyFont="1" applyFill="1" applyBorder="1"/>
    <xf numFmtId="0" fontId="4" fillId="4" borderId="209" xfId="0" applyFont="1" applyFill="1" applyBorder="1"/>
    <xf numFmtId="0" fontId="4" fillId="0" borderId="210" xfId="0" applyFont="1" applyBorder="1"/>
    <xf numFmtId="0" fontId="4" fillId="4" borderId="211" xfId="0" applyFont="1" applyFill="1" applyBorder="1"/>
    <xf numFmtId="0" fontId="24" fillId="4" borderId="178" xfId="0" applyFont="1" applyFill="1" applyBorder="1" applyAlignment="1">
      <alignment horizontal="center" vertical="center" wrapText="1"/>
    </xf>
    <xf numFmtId="0" fontId="4" fillId="4" borderId="180" xfId="0" applyFont="1" applyFill="1" applyBorder="1"/>
    <xf numFmtId="0" fontId="4" fillId="4" borderId="212" xfId="0" applyFont="1" applyFill="1" applyBorder="1"/>
    <xf numFmtId="0" fontId="4" fillId="4" borderId="213" xfId="0" applyFont="1" applyFill="1" applyBorder="1"/>
    <xf numFmtId="0" fontId="4" fillId="4" borderId="214" xfId="0" applyFont="1" applyFill="1" applyBorder="1"/>
    <xf numFmtId="0" fontId="23" fillId="4" borderId="208" xfId="0" applyFont="1" applyFill="1" applyBorder="1" applyAlignment="1">
      <alignment horizontal="center" vertical="center"/>
    </xf>
    <xf numFmtId="0" fontId="4" fillId="4" borderId="215" xfId="0" applyFont="1" applyFill="1" applyBorder="1"/>
    <xf numFmtId="164" fontId="23" fillId="4" borderId="208" xfId="0" applyNumberFormat="1" applyFont="1" applyFill="1" applyBorder="1" applyAlignment="1">
      <alignment horizontal="center"/>
    </xf>
    <xf numFmtId="0" fontId="23" fillId="4" borderId="178" xfId="0" applyFont="1" applyFill="1" applyBorder="1" applyAlignment="1">
      <alignment horizontal="center" vertical="center"/>
    </xf>
    <xf numFmtId="0" fontId="4" fillId="4" borderId="210" xfId="0" applyFont="1" applyFill="1" applyBorder="1"/>
    <xf numFmtId="164" fontId="23" fillId="4" borderId="178" xfId="0" applyNumberFormat="1" applyFont="1" applyFill="1" applyBorder="1" applyAlignment="1">
      <alignment horizontal="center"/>
    </xf>
    <xf numFmtId="0" fontId="4" fillId="4" borderId="216" xfId="0" applyFont="1" applyFill="1" applyBorder="1"/>
    <xf numFmtId="0" fontId="23" fillId="4" borderId="186" xfId="0" applyFont="1" applyFill="1" applyBorder="1" applyAlignment="1">
      <alignment horizontal="center" vertical="center"/>
    </xf>
    <xf numFmtId="0" fontId="4" fillId="4" borderId="217" xfId="0" applyFont="1" applyFill="1" applyBorder="1"/>
    <xf numFmtId="0" fontId="4" fillId="4" borderId="198" xfId="0" applyFont="1" applyFill="1" applyBorder="1"/>
    <xf numFmtId="0" fontId="4" fillId="4" borderId="218" xfId="0" applyFont="1" applyFill="1" applyBorder="1"/>
    <xf numFmtId="164" fontId="23" fillId="4" borderId="219" xfId="0" applyNumberFormat="1" applyFont="1" applyFill="1" applyBorder="1" applyAlignment="1">
      <alignment horizontal="center"/>
    </xf>
    <xf numFmtId="0" fontId="4" fillId="4" borderId="220" xfId="0" applyFont="1" applyFill="1" applyBorder="1"/>
    <xf numFmtId="0" fontId="4" fillId="4" borderId="221" xfId="0" applyFont="1" applyFill="1" applyBorder="1"/>
    <xf numFmtId="164" fontId="23" fillId="4" borderId="222" xfId="0" applyNumberFormat="1" applyFont="1" applyFill="1" applyBorder="1" applyAlignment="1">
      <alignment horizontal="center"/>
    </xf>
    <xf numFmtId="0" fontId="4" fillId="4" borderId="188" xfId="0" applyFont="1" applyFill="1" applyBorder="1"/>
    <xf numFmtId="0" fontId="4" fillId="4" borderId="197" xfId="0" applyFont="1" applyFill="1" applyBorder="1"/>
    <xf numFmtId="164" fontId="23" fillId="4" borderId="223" xfId="0" applyNumberFormat="1" applyFont="1" applyFill="1" applyBorder="1" applyAlignment="1">
      <alignment horizontal="center"/>
    </xf>
    <xf numFmtId="0" fontId="4" fillId="4" borderId="224" xfId="0" applyFont="1" applyFill="1" applyBorder="1"/>
    <xf numFmtId="164" fontId="23" fillId="4" borderId="121" xfId="0" applyNumberFormat="1" applyFont="1" applyFill="1" applyBorder="1" applyAlignment="1">
      <alignment horizontal="center"/>
    </xf>
    <xf numFmtId="164" fontId="23" fillId="4" borderId="172" xfId="0" applyNumberFormat="1" applyFont="1" applyFill="1" applyBorder="1" applyAlignment="1">
      <alignment horizontal="center"/>
    </xf>
    <xf numFmtId="0" fontId="23" fillId="4" borderId="213" xfId="0" applyFont="1" applyFill="1" applyBorder="1" applyAlignment="1">
      <alignment horizontal="center" vertical="center"/>
    </xf>
    <xf numFmtId="0" fontId="4" fillId="4" borderId="225" xfId="0" applyFont="1" applyFill="1" applyBorder="1"/>
    <xf numFmtId="164" fontId="23" fillId="4" borderId="213" xfId="0" applyNumberFormat="1" applyFont="1" applyFill="1" applyBorder="1" applyAlignment="1">
      <alignment horizontal="center"/>
    </xf>
    <xf numFmtId="0" fontId="4" fillId="4" borderId="226" xfId="0" applyFont="1" applyFill="1" applyBorder="1"/>
    <xf numFmtId="0" fontId="4" fillId="4" borderId="227" xfId="0" applyFont="1" applyFill="1" applyBorder="1"/>
    <xf numFmtId="0" fontId="4" fillId="4" borderId="228" xfId="0" applyFont="1" applyFill="1" applyBorder="1"/>
    <xf numFmtId="0" fontId="4" fillId="0" borderId="229" xfId="0" applyFont="1" applyBorder="1"/>
    <xf numFmtId="0" fontId="4" fillId="0" borderId="230" xfId="0" applyFont="1" applyBorder="1"/>
    <xf numFmtId="0" fontId="4" fillId="0" borderId="231" xfId="0" applyFont="1" applyBorder="1"/>
    <xf numFmtId="0" fontId="4" fillId="0" borderId="196" xfId="0" applyFont="1" applyBorder="1"/>
    <xf numFmtId="0" fontId="21" fillId="4" borderId="232" xfId="0" applyFont="1" applyFill="1" applyBorder="1" applyAlignment="1"/>
    <xf numFmtId="0" fontId="4" fillId="0" borderId="208" xfId="0" applyFont="1" applyBorder="1"/>
    <xf numFmtId="0" fontId="4" fillId="0" borderId="233" xfId="0" applyFont="1" applyBorder="1"/>
    <xf numFmtId="0" fontId="4" fillId="0" borderId="209" xfId="0" applyFont="1" applyBorder="1"/>
    <xf numFmtId="0" fontId="4" fillId="4" borderId="178" xfId="0" applyFont="1" applyFill="1" applyBorder="1"/>
    <xf numFmtId="0" fontId="26" fillId="4" borderId="211" xfId="0" applyFont="1" applyFill="1" applyBorder="1" applyAlignment="1"/>
    <xf numFmtId="1" fontId="24" fillId="4" borderId="178" xfId="0" applyNumberFormat="1" applyFont="1" applyFill="1" applyBorder="1" applyAlignment="1"/>
    <xf numFmtId="0" fontId="21" fillId="4" borderId="178" xfId="0" applyFont="1" applyFill="1" applyBorder="1" applyAlignment="1"/>
    <xf numFmtId="1" fontId="23" fillId="0" borderId="179" xfId="0" applyNumberFormat="1" applyFont="1" applyBorder="1"/>
    <xf numFmtId="0" fontId="24" fillId="4" borderId="178" xfId="0" applyFont="1" applyFill="1" applyBorder="1" applyAlignment="1"/>
    <xf numFmtId="0" fontId="24" fillId="0" borderId="178" xfId="0" applyFont="1" applyBorder="1" applyAlignment="1"/>
    <xf numFmtId="1" fontId="23" fillId="0" borderId="178" xfId="0" applyNumberFormat="1" applyFont="1" applyBorder="1"/>
    <xf numFmtId="0" fontId="24" fillId="4" borderId="180" xfId="0" applyFont="1" applyFill="1" applyBorder="1" applyAlignment="1"/>
    <xf numFmtId="0" fontId="4" fillId="0" borderId="213" xfId="0" applyFont="1" applyBorder="1"/>
    <xf numFmtId="0" fontId="4" fillId="0" borderId="236" xfId="0" applyFont="1" applyBorder="1"/>
    <xf numFmtId="0" fontId="4" fillId="0" borderId="214" xfId="0" applyFont="1" applyBorder="1"/>
    <xf numFmtId="0" fontId="4" fillId="4" borderId="237" xfId="0" applyFont="1" applyFill="1" applyBorder="1"/>
    <xf numFmtId="0" fontId="4" fillId="4" borderId="238" xfId="0" applyFont="1" applyFill="1" applyBorder="1"/>
    <xf numFmtId="0" fontId="4" fillId="0" borderId="239" xfId="0" applyFont="1" applyBorder="1"/>
    <xf numFmtId="0" fontId="4" fillId="0" borderId="217" xfId="0" applyFont="1" applyBorder="1"/>
    <xf numFmtId="0" fontId="4" fillId="4" borderId="240" xfId="0" applyFont="1" applyFill="1" applyBorder="1"/>
    <xf numFmtId="0" fontId="21" fillId="4" borderId="241" xfId="0" applyFont="1" applyFill="1" applyBorder="1" applyAlignment="1"/>
    <xf numFmtId="0" fontId="4" fillId="4" borderId="242" xfId="0" applyFont="1" applyFill="1" applyBorder="1"/>
    <xf numFmtId="0" fontId="4" fillId="4" borderId="243" xfId="0" applyFont="1" applyFill="1" applyBorder="1"/>
    <xf numFmtId="0" fontId="4" fillId="4" borderId="244" xfId="0" applyFont="1" applyFill="1" applyBorder="1"/>
    <xf numFmtId="0" fontId="21" fillId="4" borderId="245" xfId="0" applyFont="1" applyFill="1" applyBorder="1" applyAlignment="1"/>
    <xf numFmtId="0" fontId="22" fillId="37" borderId="178" xfId="0" applyFont="1" applyFill="1" applyBorder="1" applyAlignment="1">
      <alignment horizontal="left"/>
    </xf>
    <xf numFmtId="0" fontId="4" fillId="4" borderId="246" xfId="0" applyFont="1" applyFill="1" applyBorder="1"/>
    <xf numFmtId="0" fontId="4" fillId="4" borderId="247" xfId="0" applyFont="1" applyFill="1" applyBorder="1"/>
    <xf numFmtId="0" fontId="4" fillId="4" borderId="248" xfId="0" applyFont="1" applyFill="1" applyBorder="1"/>
    <xf numFmtId="0" fontId="4" fillId="4" borderId="249" xfId="0" applyFont="1" applyFill="1" applyBorder="1"/>
    <xf numFmtId="1" fontId="23" fillId="4" borderId="208" xfId="0" applyNumberFormat="1" applyFont="1" applyFill="1" applyBorder="1" applyAlignment="1">
      <alignment horizontal="center"/>
    </xf>
    <xf numFmtId="1" fontId="23" fillId="4" borderId="178" xfId="0" applyNumberFormat="1" applyFont="1" applyFill="1" applyBorder="1" applyAlignment="1">
      <alignment horizontal="center"/>
    </xf>
    <xf numFmtId="1" fontId="23" fillId="4" borderId="219" xfId="0" applyNumberFormat="1" applyFont="1" applyFill="1" applyBorder="1" applyAlignment="1">
      <alignment horizontal="center"/>
    </xf>
    <xf numFmtId="1" fontId="23" fillId="4" borderId="222" xfId="0" applyNumberFormat="1" applyFont="1" applyFill="1" applyBorder="1" applyAlignment="1">
      <alignment horizontal="center"/>
    </xf>
    <xf numFmtId="1" fontId="23" fillId="4" borderId="223" xfId="0" applyNumberFormat="1" applyFont="1" applyFill="1" applyBorder="1" applyAlignment="1">
      <alignment horizontal="center"/>
    </xf>
    <xf numFmtId="1" fontId="23" fillId="4" borderId="121" xfId="0" applyNumberFormat="1" applyFont="1" applyFill="1" applyBorder="1" applyAlignment="1">
      <alignment horizontal="center"/>
    </xf>
    <xf numFmtId="1" fontId="23" fillId="4" borderId="172" xfId="0" applyNumberFormat="1" applyFont="1" applyFill="1" applyBorder="1" applyAlignment="1">
      <alignment horizontal="center"/>
    </xf>
    <xf numFmtId="1" fontId="23" fillId="4" borderId="213" xfId="0" applyNumberFormat="1" applyFont="1" applyFill="1" applyBorder="1" applyAlignment="1">
      <alignment horizontal="center"/>
    </xf>
    <xf numFmtId="0" fontId="23" fillId="0" borderId="179" xfId="0" applyFont="1" applyBorder="1"/>
    <xf numFmtId="0" fontId="23" fillId="0" borderId="178" xfId="0" applyFont="1" applyBorder="1"/>
    <xf numFmtId="2" fontId="4" fillId="16" borderId="250" xfId="0" applyNumberFormat="1" applyFont="1" applyFill="1" applyBorder="1" applyAlignment="1"/>
    <xf numFmtId="2" fontId="5" fillId="13" borderId="54" xfId="0" applyNumberFormat="1" applyFont="1" applyFill="1" applyBorder="1" applyAlignment="1"/>
    <xf numFmtId="0" fontId="5" fillId="17" borderId="90" xfId="0" applyFont="1" applyFill="1" applyBorder="1" applyAlignment="1">
      <alignment horizontal="center"/>
    </xf>
    <xf numFmtId="2" fontId="5" fillId="13" borderId="110" xfId="0" applyNumberFormat="1" applyFont="1" applyFill="1" applyBorder="1"/>
    <xf numFmtId="0" fontId="4" fillId="32" borderId="66" xfId="0" applyFont="1" applyFill="1" applyBorder="1" applyAlignment="1"/>
    <xf numFmtId="0" fontId="4" fillId="32" borderId="73" xfId="0" applyFont="1" applyFill="1" applyBorder="1" applyAlignment="1"/>
    <xf numFmtId="2" fontId="5" fillId="29" borderId="266" xfId="0" applyNumberFormat="1" applyFont="1" applyFill="1" applyBorder="1"/>
    <xf numFmtId="2" fontId="5" fillId="29" borderId="267" xfId="0" applyNumberFormat="1" applyFont="1" applyFill="1" applyBorder="1"/>
    <xf numFmtId="0" fontId="5" fillId="40" borderId="78" xfId="0" applyFont="1" applyFill="1" applyBorder="1" applyAlignment="1">
      <alignment horizontal="center"/>
    </xf>
    <xf numFmtId="0" fontId="5" fillId="40" borderId="90" xfId="0" applyFont="1" applyFill="1" applyBorder="1" applyAlignment="1">
      <alignment horizontal="center"/>
    </xf>
    <xf numFmtId="0" fontId="3" fillId="43" borderId="16" xfId="0" applyFont="1" applyFill="1" applyBorder="1" applyAlignment="1">
      <alignment horizontal="center"/>
    </xf>
    <xf numFmtId="0" fontId="3" fillId="43" borderId="84" xfId="0" applyFont="1" applyFill="1" applyBorder="1" applyAlignment="1">
      <alignment horizontal="center"/>
    </xf>
    <xf numFmtId="0" fontId="3" fillId="43" borderId="85" xfId="0" applyFont="1" applyFill="1" applyBorder="1" applyAlignment="1">
      <alignment horizontal="center"/>
    </xf>
    <xf numFmtId="0" fontId="4" fillId="43" borderId="87" xfId="0" applyFont="1" applyFill="1" applyBorder="1" applyAlignment="1">
      <alignment horizontal="center"/>
    </xf>
    <xf numFmtId="2" fontId="4" fillId="42" borderId="73" xfId="0" applyNumberFormat="1" applyFont="1" applyFill="1" applyBorder="1"/>
    <xf numFmtId="2" fontId="4" fillId="42" borderId="67" xfId="0" applyNumberFormat="1" applyFont="1" applyFill="1" applyBorder="1"/>
    <xf numFmtId="0" fontId="4" fillId="43" borderId="88" xfId="0" applyFont="1" applyFill="1" applyBorder="1" applyAlignment="1">
      <alignment horizontal="center"/>
    </xf>
    <xf numFmtId="2" fontId="4" fillId="42" borderId="66" xfId="0" applyNumberFormat="1" applyFont="1" applyFill="1" applyBorder="1"/>
    <xf numFmtId="0" fontId="4" fillId="43" borderId="89" xfId="0" applyFont="1" applyFill="1" applyBorder="1" applyAlignment="1">
      <alignment horizontal="center"/>
    </xf>
    <xf numFmtId="2" fontId="4" fillId="42" borderId="70" xfId="0" applyNumberFormat="1" applyFont="1" applyFill="1" applyBorder="1"/>
    <xf numFmtId="0" fontId="4" fillId="43" borderId="268" xfId="0" applyFont="1" applyFill="1" applyBorder="1" applyAlignment="1">
      <alignment horizontal="center"/>
    </xf>
    <xf numFmtId="2" fontId="4" fillId="42" borderId="269" xfId="0" applyNumberFormat="1" applyFont="1" applyFill="1" applyBorder="1"/>
    <xf numFmtId="2" fontId="4" fillId="42" borderId="270" xfId="0" applyNumberFormat="1" applyFont="1" applyFill="1" applyBorder="1"/>
    <xf numFmtId="0" fontId="4" fillId="43" borderId="272" xfId="0" applyFont="1" applyFill="1" applyBorder="1" applyAlignment="1">
      <alignment horizontal="center"/>
    </xf>
    <xf numFmtId="2" fontId="4" fillId="42" borderId="273" xfId="0" applyNumberFormat="1" applyFont="1" applyFill="1" applyBorder="1"/>
    <xf numFmtId="2" fontId="4" fillId="42" borderId="274" xfId="0" applyNumberFormat="1" applyFont="1" applyFill="1" applyBorder="1"/>
    <xf numFmtId="0" fontId="4" fillId="48" borderId="97" xfId="0" applyFont="1" applyFill="1" applyBorder="1"/>
    <xf numFmtId="0" fontId="3" fillId="49" borderId="102" xfId="0" applyFont="1" applyFill="1" applyBorder="1" applyAlignment="1">
      <alignment horizontal="center"/>
    </xf>
    <xf numFmtId="0" fontId="3" fillId="49" borderId="103" xfId="0" applyFont="1" applyFill="1" applyBorder="1" applyAlignment="1">
      <alignment horizontal="center"/>
    </xf>
    <xf numFmtId="1" fontId="13" fillId="0" borderId="275" xfId="0" applyNumberFormat="1" applyFont="1" applyBorder="1"/>
    <xf numFmtId="1" fontId="13" fillId="0" borderId="99" xfId="0" applyNumberFormat="1" applyFont="1" applyBorder="1"/>
    <xf numFmtId="164" fontId="4" fillId="4" borderId="78" xfId="0" applyNumberFormat="1" applyFont="1" applyFill="1" applyBorder="1"/>
    <xf numFmtId="1" fontId="0" fillId="37" borderId="119" xfId="0" applyNumberFormat="1" applyFont="1" applyFill="1" applyBorder="1"/>
    <xf numFmtId="1" fontId="0" fillId="37" borderId="117" xfId="0" applyNumberFormat="1" applyFont="1" applyFill="1" applyBorder="1"/>
    <xf numFmtId="1" fontId="0" fillId="37" borderId="118" xfId="0" applyNumberFormat="1" applyFont="1" applyFill="1" applyBorder="1"/>
    <xf numFmtId="1" fontId="0" fillId="37" borderId="128" xfId="0" applyNumberFormat="1" applyFont="1" applyFill="1" applyBorder="1"/>
    <xf numFmtId="1" fontId="0" fillId="37" borderId="127" xfId="0" applyNumberFormat="1" applyFont="1" applyFill="1" applyBorder="1"/>
    <xf numFmtId="0" fontId="4" fillId="4" borderId="78" xfId="0" applyFont="1" applyFill="1" applyBorder="1"/>
    <xf numFmtId="1" fontId="0" fillId="37" borderId="136" xfId="0" applyNumberFormat="1" applyFont="1" applyFill="1" applyBorder="1"/>
    <xf numFmtId="1" fontId="0" fillId="37" borderId="137" xfId="0" applyNumberFormat="1" applyFont="1" applyFill="1" applyBorder="1"/>
    <xf numFmtId="1" fontId="0" fillId="37" borderId="138" xfId="0" applyNumberFormat="1" applyFont="1" applyFill="1" applyBorder="1"/>
    <xf numFmtId="0" fontId="3" fillId="36" borderId="90" xfId="0" applyFont="1" applyFill="1" applyBorder="1" applyAlignment="1">
      <alignment horizontal="center"/>
    </xf>
    <xf numFmtId="0" fontId="4" fillId="0" borderId="90" xfId="0" applyFont="1" applyBorder="1" applyAlignment="1">
      <alignment horizontal="center"/>
    </xf>
    <xf numFmtId="0" fontId="4" fillId="0" borderId="52" xfId="0" applyFont="1" applyBorder="1" applyAlignment="1">
      <alignment horizontal="center"/>
    </xf>
    <xf numFmtId="0" fontId="4" fillId="0" borderId="55" xfId="0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10" borderId="0" xfId="0" applyFont="1" applyFill="1" applyAlignment="1">
      <alignment horizontal="center"/>
    </xf>
    <xf numFmtId="0" fontId="4" fillId="10" borderId="90" xfId="0" applyFont="1" applyFill="1" applyBorder="1"/>
    <xf numFmtId="0" fontId="4" fillId="0" borderId="52" xfId="0" applyFont="1" applyBorder="1" applyAlignment="1">
      <alignment horizontal="center"/>
    </xf>
    <xf numFmtId="0" fontId="4" fillId="0" borderId="55" xfId="0" applyFont="1" applyBorder="1" applyAlignment="1">
      <alignment horizontal="center"/>
    </xf>
    <xf numFmtId="164" fontId="4" fillId="0" borderId="55" xfId="0" applyNumberFormat="1" applyFont="1" applyBorder="1" applyAlignment="1">
      <alignment horizontal="center"/>
    </xf>
    <xf numFmtId="0" fontId="4" fillId="0" borderId="53" xfId="0" applyFont="1" applyBorder="1" applyAlignment="1">
      <alignment horizontal="center"/>
    </xf>
    <xf numFmtId="0" fontId="4" fillId="0" borderId="119" xfId="0" applyFont="1" applyBorder="1"/>
    <xf numFmtId="0" fontId="23" fillId="4" borderId="171" xfId="0" applyFont="1" applyFill="1" applyBorder="1"/>
    <xf numFmtId="0" fontId="23" fillId="4" borderId="208" xfId="0" applyFont="1" applyFill="1" applyBorder="1" applyAlignment="1">
      <alignment horizontal="center"/>
    </xf>
    <xf numFmtId="0" fontId="23" fillId="4" borderId="178" xfId="0" applyFont="1" applyFill="1" applyBorder="1" applyAlignment="1">
      <alignment horizontal="center"/>
    </xf>
    <xf numFmtId="0" fontId="23" fillId="4" borderId="219" xfId="0" applyFont="1" applyFill="1" applyBorder="1" applyAlignment="1">
      <alignment horizontal="center"/>
    </xf>
    <xf numFmtId="0" fontId="23" fillId="4" borderId="222" xfId="0" applyFont="1" applyFill="1" applyBorder="1" applyAlignment="1">
      <alignment horizontal="center"/>
    </xf>
    <xf numFmtId="0" fontId="23" fillId="4" borderId="223" xfId="0" applyFont="1" applyFill="1" applyBorder="1" applyAlignment="1">
      <alignment horizontal="center"/>
    </xf>
    <xf numFmtId="0" fontId="23" fillId="4" borderId="172" xfId="0" applyFont="1" applyFill="1" applyBorder="1" applyAlignment="1">
      <alignment horizontal="center"/>
    </xf>
    <xf numFmtId="0" fontId="23" fillId="4" borderId="213" xfId="0" applyFont="1" applyFill="1" applyBorder="1" applyAlignment="1">
      <alignment horizontal="center"/>
    </xf>
    <xf numFmtId="0" fontId="32" fillId="4" borderId="211" xfId="0" applyFont="1" applyFill="1" applyBorder="1" applyAlignment="1"/>
    <xf numFmtId="1" fontId="23" fillId="4" borderId="178" xfId="0" applyNumberFormat="1" applyFont="1" applyFill="1" applyBorder="1" applyAlignment="1"/>
    <xf numFmtId="0" fontId="23" fillId="4" borderId="121" xfId="0" applyFont="1" applyFill="1" applyBorder="1" applyAlignment="1">
      <alignment horizontal="center"/>
    </xf>
    <xf numFmtId="0" fontId="4" fillId="4" borderId="186" xfId="0" applyFont="1" applyFill="1" applyBorder="1"/>
    <xf numFmtId="0" fontId="32" fillId="4" borderId="276" xfId="0" applyFont="1" applyFill="1" applyBorder="1" applyAlignment="1"/>
    <xf numFmtId="0" fontId="32" fillId="4" borderId="277" xfId="0" applyFont="1" applyFill="1" applyBorder="1" applyAlignment="1"/>
    <xf numFmtId="1" fontId="23" fillId="4" borderId="179" xfId="0" applyNumberFormat="1" applyFont="1" applyFill="1" applyBorder="1" applyAlignment="1">
      <alignment horizontal="right" vertical="center"/>
    </xf>
    <xf numFmtId="0" fontId="21" fillId="4" borderId="277" xfId="0" applyFont="1" applyFill="1" applyBorder="1" applyAlignment="1">
      <alignment horizontal="center" vertical="center"/>
    </xf>
    <xf numFmtId="0" fontId="21" fillId="4" borderId="277" xfId="0" applyFont="1" applyFill="1" applyBorder="1" applyAlignment="1"/>
    <xf numFmtId="0" fontId="4" fillId="4" borderId="172" xfId="0" applyFont="1" applyFill="1" applyBorder="1"/>
    <xf numFmtId="0" fontId="53" fillId="4" borderId="178" xfId="0" applyFont="1" applyFill="1" applyBorder="1" applyAlignment="1">
      <alignment horizontal="center" vertical="center" wrapText="1"/>
    </xf>
    <xf numFmtId="2" fontId="4" fillId="16" borderId="253" xfId="0" applyNumberFormat="1" applyFont="1" applyFill="1" applyBorder="1" applyAlignment="1"/>
    <xf numFmtId="2" fontId="5" fillId="13" borderId="278" xfId="0" applyNumberFormat="1" applyFont="1" applyFill="1" applyBorder="1"/>
    <xf numFmtId="2" fontId="5" fillId="13" borderId="33" xfId="0" applyNumberFormat="1" applyFont="1" applyFill="1" applyBorder="1"/>
    <xf numFmtId="0" fontId="10" fillId="31" borderId="94" xfId="0" applyFont="1" applyFill="1" applyBorder="1" applyAlignment="1">
      <alignment horizontal="center" vertical="center"/>
    </xf>
    <xf numFmtId="0" fontId="2" fillId="0" borderId="59" xfId="0" applyFont="1" applyBorder="1"/>
    <xf numFmtId="0" fontId="2" fillId="0" borderId="68" xfId="0" applyFont="1" applyBorder="1"/>
    <xf numFmtId="0" fontId="5" fillId="33" borderId="77" xfId="0" applyFont="1" applyFill="1" applyBorder="1" applyAlignment="1">
      <alignment horizontal="center"/>
    </xf>
    <xf numFmtId="0" fontId="2" fillId="0" borderId="78" xfId="0" applyFont="1" applyBorder="1"/>
    <xf numFmtId="0" fontId="10" fillId="15" borderId="59" xfId="0" applyFont="1" applyFill="1" applyBorder="1" applyAlignment="1">
      <alignment horizontal="center" vertical="center"/>
    </xf>
    <xf numFmtId="0" fontId="5" fillId="17" borderId="77" xfId="0" applyFont="1" applyFill="1" applyBorder="1" applyAlignment="1">
      <alignment horizontal="center"/>
    </xf>
    <xf numFmtId="0" fontId="41" fillId="20" borderId="50" xfId="0" applyFont="1" applyFill="1" applyBorder="1" applyAlignment="1">
      <alignment horizontal="center" vertical="center" textRotation="45"/>
    </xf>
    <xf numFmtId="0" fontId="49" fillId="0" borderId="57" xfId="0" applyFont="1" applyBorder="1"/>
    <xf numFmtId="0" fontId="49" fillId="0" borderId="80" xfId="0" applyFont="1" applyBorder="1"/>
    <xf numFmtId="0" fontId="3" fillId="21" borderId="81" xfId="0" applyFont="1" applyFill="1" applyBorder="1" applyAlignment="1">
      <alignment horizontal="center" vertical="center" textRotation="45"/>
    </xf>
    <xf numFmtId="0" fontId="2" fillId="0" borderId="82" xfId="0" applyFont="1" applyBorder="1"/>
    <xf numFmtId="0" fontId="2" fillId="0" borderId="58" xfId="0" applyFont="1" applyBorder="1"/>
    <xf numFmtId="0" fontId="2" fillId="0" borderId="86" xfId="0" applyFont="1" applyBorder="1"/>
    <xf numFmtId="0" fontId="2" fillId="0" borderId="91" xfId="0" applyFont="1" applyBorder="1"/>
    <xf numFmtId="0" fontId="2" fillId="0" borderId="92" xfId="0" applyFont="1" applyBorder="1"/>
    <xf numFmtId="0" fontId="7" fillId="27" borderId="10" xfId="0" applyFont="1" applyFill="1" applyBorder="1" applyAlignment="1">
      <alignment horizontal="center" vertical="center" textRotation="45"/>
    </xf>
    <xf numFmtId="0" fontId="2" fillId="0" borderId="13" xfId="0" applyFont="1" applyBorder="1"/>
    <xf numFmtId="0" fontId="2" fillId="0" borderId="49" xfId="0" applyFont="1" applyBorder="1"/>
    <xf numFmtId="0" fontId="3" fillId="28" borderId="10" xfId="0" applyFont="1" applyFill="1" applyBorder="1" applyAlignment="1">
      <alignment horizontal="center" vertical="center" textRotation="45"/>
    </xf>
    <xf numFmtId="0" fontId="10" fillId="31" borderId="59" xfId="0" applyFont="1" applyFill="1" applyBorder="1" applyAlignment="1">
      <alignment horizontal="center" vertical="center"/>
    </xf>
    <xf numFmtId="0" fontId="5" fillId="33" borderId="95" xfId="0" applyFont="1" applyFill="1" applyBorder="1" applyAlignment="1">
      <alignment horizontal="center"/>
    </xf>
    <xf numFmtId="0" fontId="2" fillId="0" borderId="96" xfId="0" applyFont="1" applyBorder="1"/>
    <xf numFmtId="0" fontId="5" fillId="7" borderId="17" xfId="0" applyFont="1" applyFill="1" applyBorder="1" applyAlignment="1">
      <alignment horizontal="center"/>
    </xf>
    <xf numFmtId="0" fontId="2" fillId="0" borderId="15" xfId="0" applyFont="1" applyBorder="1"/>
    <xf numFmtId="0" fontId="2" fillId="0" borderId="18" xfId="0" applyFont="1" applyBorder="1"/>
    <xf numFmtId="0" fontId="4" fillId="7" borderId="34" xfId="0" applyFont="1" applyFill="1" applyBorder="1" applyAlignment="1">
      <alignment horizontal="center" vertical="center"/>
    </xf>
    <xf numFmtId="0" fontId="2" fillId="0" borderId="35" xfId="0" applyFont="1" applyBorder="1"/>
    <xf numFmtId="0" fontId="2" fillId="0" borderId="36" xfId="0" applyFont="1" applyBorder="1"/>
    <xf numFmtId="0" fontId="4" fillId="7" borderId="37" xfId="0" applyFont="1" applyFill="1" applyBorder="1" applyAlignment="1">
      <alignment horizontal="center" vertical="center"/>
    </xf>
    <xf numFmtId="0" fontId="2" fillId="0" borderId="38" xfId="0" applyFont="1" applyBorder="1"/>
    <xf numFmtId="0" fontId="9" fillId="11" borderId="50" xfId="0" applyFont="1" applyFill="1" applyBorder="1" applyAlignment="1">
      <alignment horizontal="center" vertical="center" textRotation="45" wrapText="1"/>
    </xf>
    <xf numFmtId="0" fontId="2" fillId="0" borderId="57" xfId="0" applyFont="1" applyBorder="1"/>
    <xf numFmtId="0" fontId="2" fillId="0" borderId="80" xfId="0" applyFont="1" applyBorder="1"/>
    <xf numFmtId="0" fontId="3" fillId="12" borderId="51" xfId="0" applyFont="1" applyFill="1" applyBorder="1" applyAlignment="1">
      <alignment horizontal="center" vertical="center" textRotation="45"/>
    </xf>
    <xf numFmtId="0" fontId="2" fillId="0" borderId="76" xfId="0" applyFont="1" applyBorder="1"/>
    <xf numFmtId="0" fontId="3" fillId="19" borderId="51" xfId="0" applyFont="1" applyFill="1" applyBorder="1" applyAlignment="1">
      <alignment horizontal="center" vertical="center" textRotation="45"/>
    </xf>
    <xf numFmtId="0" fontId="5" fillId="7" borderId="14" xfId="0" applyFont="1" applyFill="1" applyBorder="1" applyAlignment="1">
      <alignment horizontal="center"/>
    </xf>
    <xf numFmtId="0" fontId="2" fillId="0" borderId="16" xfId="0" applyFont="1" applyBorder="1"/>
    <xf numFmtId="0" fontId="4" fillId="7" borderId="24" xfId="0" applyFont="1" applyFill="1" applyBorder="1" applyAlignment="1">
      <alignment horizontal="center" vertical="center"/>
    </xf>
    <xf numFmtId="0" fontId="2" fillId="0" borderId="25" xfId="0" applyFont="1" applyBorder="1"/>
    <xf numFmtId="0" fontId="2" fillId="0" borderId="26" xfId="0" applyFont="1" applyBorder="1"/>
    <xf numFmtId="0" fontId="4" fillId="7" borderId="27" xfId="0" applyFont="1" applyFill="1" applyBorder="1" applyAlignment="1">
      <alignment horizontal="center" vertical="center"/>
    </xf>
    <xf numFmtId="0" fontId="2" fillId="0" borderId="28" xfId="0" applyFont="1" applyBorder="1"/>
    <xf numFmtId="0" fontId="4" fillId="7" borderId="39" xfId="0" applyFont="1" applyFill="1" applyBorder="1" applyAlignment="1">
      <alignment horizontal="center" vertical="center"/>
    </xf>
    <xf numFmtId="0" fontId="2" fillId="0" borderId="40" xfId="0" applyFont="1" applyBorder="1"/>
    <xf numFmtId="0" fontId="2" fillId="0" borderId="41" xfId="0" applyFont="1" applyBorder="1"/>
    <xf numFmtId="0" fontId="4" fillId="7" borderId="42" xfId="0" applyFont="1" applyFill="1" applyBorder="1" applyAlignment="1">
      <alignment horizontal="center" vertical="center"/>
    </xf>
    <xf numFmtId="0" fontId="2" fillId="0" borderId="43" xfId="0" applyFont="1" applyBorder="1"/>
    <xf numFmtId="0" fontId="6" fillId="8" borderId="2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32" xfId="0" applyFont="1" applyBorder="1"/>
    <xf numFmtId="0" fontId="2" fillId="0" borderId="33" xfId="0" applyFont="1" applyBorder="1"/>
    <xf numFmtId="0" fontId="4" fillId="8" borderId="31" xfId="0" applyFont="1" applyFill="1" applyBorder="1"/>
    <xf numFmtId="0" fontId="2" fillId="0" borderId="30" xfId="0" applyFont="1" applyBorder="1"/>
    <xf numFmtId="0" fontId="6" fillId="8" borderId="0" xfId="0" applyFont="1" applyFill="1" applyAlignment="1">
      <alignment horizontal="center" vertical="center" wrapText="1"/>
    </xf>
    <xf numFmtId="0" fontId="2" fillId="0" borderId="23" xfId="0" applyFont="1" applyBorder="1"/>
    <xf numFmtId="0" fontId="0" fillId="0" borderId="0" xfId="0" applyFont="1" applyAlignment="1"/>
    <xf numFmtId="0" fontId="2" fillId="0" borderId="44" xfId="0" applyFont="1" applyBorder="1"/>
    <xf numFmtId="0" fontId="2" fillId="0" borderId="45" xfId="0" applyFont="1" applyBorder="1"/>
    <xf numFmtId="0" fontId="4" fillId="18" borderId="0" xfId="0" applyFont="1" applyFill="1"/>
    <xf numFmtId="0" fontId="4" fillId="8" borderId="19" xfId="0" applyFont="1" applyFill="1" applyBorder="1" applyAlignment="1"/>
    <xf numFmtId="0" fontId="2" fillId="0" borderId="20" xfId="0" applyFont="1" applyBorder="1"/>
    <xf numFmtId="0" fontId="4" fillId="8" borderId="29" xfId="0" applyFont="1" applyFill="1" applyBorder="1" applyAlignment="1"/>
    <xf numFmtId="0" fontId="4" fillId="8" borderId="24" xfId="0" applyFont="1" applyFill="1" applyBorder="1" applyAlignment="1"/>
    <xf numFmtId="0" fontId="4" fillId="8" borderId="27" xfId="0" applyFont="1" applyFill="1" applyBorder="1"/>
    <xf numFmtId="0" fontId="4" fillId="8" borderId="34" xfId="0" applyFont="1" applyFill="1" applyBorder="1" applyAlignment="1"/>
    <xf numFmtId="0" fontId="4" fillId="8" borderId="37" xfId="0" applyFont="1" applyFill="1" applyBorder="1"/>
    <xf numFmtId="0" fontId="4" fillId="8" borderId="39" xfId="0" applyFont="1" applyFill="1" applyBorder="1" applyAlignment="1"/>
    <xf numFmtId="0" fontId="4" fillId="8" borderId="42" xfId="0" applyFont="1" applyFill="1" applyBorder="1"/>
    <xf numFmtId="0" fontId="8" fillId="9" borderId="46" xfId="0" applyFont="1" applyFill="1" applyBorder="1" applyAlignment="1"/>
    <xf numFmtId="0" fontId="2" fillId="0" borderId="47" xfId="0" applyFont="1" applyBorder="1"/>
    <xf numFmtId="0" fontId="2" fillId="0" borderId="48" xfId="0" applyFont="1" applyBorder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3" fillId="3" borderId="7" xfId="0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0" fontId="7" fillId="5" borderId="10" xfId="0" applyFont="1" applyFill="1" applyBorder="1" applyAlignment="1">
      <alignment horizontal="center" vertical="center" textRotation="45"/>
    </xf>
    <xf numFmtId="0" fontId="4" fillId="8" borderId="21" xfId="0" applyFont="1" applyFill="1" applyBorder="1"/>
    <xf numFmtId="0" fontId="44" fillId="34" borderId="97" xfId="0" applyFont="1" applyFill="1" applyBorder="1" applyAlignment="1">
      <alignment horizontal="center" vertical="center"/>
    </xf>
    <xf numFmtId="0" fontId="45" fillId="0" borderId="98" xfId="0" applyFont="1" applyBorder="1"/>
    <xf numFmtId="0" fontId="45" fillId="0" borderId="99" xfId="0" applyFont="1" applyBorder="1"/>
    <xf numFmtId="0" fontId="3" fillId="9" borderId="76" xfId="0" applyFont="1" applyFill="1" applyBorder="1" applyAlignment="1">
      <alignment horizontal="center" vertical="center"/>
    </xf>
    <xf numFmtId="0" fontId="2" fillId="0" borderId="100" xfId="0" applyFont="1" applyBorder="1"/>
    <xf numFmtId="0" fontId="2" fillId="0" borderId="101" xfId="0" applyFont="1" applyBorder="1"/>
    <xf numFmtId="0" fontId="4" fillId="35" borderId="106" xfId="0" applyFont="1" applyFill="1" applyBorder="1"/>
    <xf numFmtId="0" fontId="2" fillId="0" borderId="107" xfId="0" applyFont="1" applyBorder="1"/>
    <xf numFmtId="0" fontId="2" fillId="0" borderId="79" xfId="0" applyFont="1" applyBorder="1"/>
    <xf numFmtId="0" fontId="5" fillId="0" borderId="37" xfId="0" applyFont="1" applyBorder="1" applyAlignment="1">
      <alignment horizontal="center"/>
    </xf>
    <xf numFmtId="0" fontId="19" fillId="0" borderId="77" xfId="0" applyFont="1" applyBorder="1" applyAlignment="1">
      <alignment horizontal="center"/>
    </xf>
    <xf numFmtId="0" fontId="20" fillId="21" borderId="51" xfId="0" applyFont="1" applyFill="1" applyBorder="1" applyAlignment="1">
      <alignment horizontal="center" vertical="center"/>
    </xf>
    <xf numFmtId="0" fontId="4" fillId="38" borderId="143" xfId="0" applyFont="1" applyFill="1" applyBorder="1" applyAlignment="1"/>
    <xf numFmtId="0" fontId="2" fillId="0" borderId="144" xfId="0" applyFont="1" applyBorder="1"/>
    <xf numFmtId="0" fontId="2" fillId="0" borderId="145" xfId="0" applyFont="1" applyBorder="1"/>
    <xf numFmtId="0" fontId="4" fillId="38" borderId="147" xfId="0" applyFont="1" applyFill="1" applyBorder="1" applyAlignment="1"/>
    <xf numFmtId="0" fontId="2" fillId="0" borderId="148" xfId="0" applyFont="1" applyBorder="1"/>
    <xf numFmtId="0" fontId="2" fillId="0" borderId="27" xfId="0" applyFont="1" applyBorder="1"/>
    <xf numFmtId="0" fontId="2" fillId="0" borderId="87" xfId="0" applyFont="1" applyBorder="1"/>
    <xf numFmtId="0" fontId="4" fillId="38" borderId="151" xfId="0" applyFont="1" applyFill="1" applyBorder="1" applyAlignment="1"/>
    <xf numFmtId="0" fontId="2" fillId="0" borderId="152" xfId="0" applyFont="1" applyBorder="1"/>
    <xf numFmtId="0" fontId="2" fillId="0" borderId="153" xfId="0" applyFont="1" applyBorder="1"/>
    <xf numFmtId="0" fontId="4" fillId="38" borderId="143" xfId="0" applyFont="1" applyFill="1" applyBorder="1"/>
    <xf numFmtId="0" fontId="20" fillId="40" borderId="51" xfId="0" applyFont="1" applyFill="1" applyBorder="1" applyAlignment="1">
      <alignment horizontal="center" vertical="center"/>
    </xf>
    <xf numFmtId="0" fontId="4" fillId="38" borderId="157" xfId="0" applyFont="1" applyFill="1" applyBorder="1"/>
    <xf numFmtId="0" fontId="2" fillId="0" borderId="158" xfId="0" applyFont="1" applyBorder="1"/>
    <xf numFmtId="0" fontId="4" fillId="38" borderId="147" xfId="0" applyFont="1" applyFill="1" applyBorder="1"/>
    <xf numFmtId="0" fontId="24" fillId="0" borderId="196" xfId="0" applyFont="1" applyBorder="1" applyAlignment="1">
      <alignment vertical="center" wrapText="1"/>
    </xf>
    <xf numFmtId="0" fontId="2" fillId="0" borderId="197" xfId="0" applyFont="1" applyBorder="1"/>
    <xf numFmtId="0" fontId="2" fillId="0" borderId="198" xfId="0" applyFont="1" applyBorder="1"/>
    <xf numFmtId="0" fontId="2" fillId="0" borderId="173" xfId="0" applyFont="1" applyBorder="1"/>
    <xf numFmtId="0" fontId="2" fillId="0" borderId="201" xfId="0" applyFont="1" applyBorder="1"/>
    <xf numFmtId="0" fontId="2" fillId="0" borderId="202" xfId="0" applyFont="1" applyBorder="1"/>
    <xf numFmtId="0" fontId="23" fillId="4" borderId="179" xfId="0" applyFont="1" applyFill="1" applyBorder="1" applyAlignment="1">
      <alignment horizontal="center"/>
    </xf>
    <xf numFmtId="0" fontId="2" fillId="0" borderId="210" xfId="0" applyFont="1" applyBorder="1"/>
    <xf numFmtId="0" fontId="50" fillId="4" borderId="234" xfId="0" applyFont="1" applyFill="1" applyBorder="1" applyAlignment="1">
      <alignment vertical="center" wrapText="1"/>
    </xf>
    <xf numFmtId="0" fontId="52" fillId="0" borderId="197" xfId="0" applyFont="1" applyBorder="1"/>
    <xf numFmtId="0" fontId="52" fillId="0" borderId="198" xfId="0" applyFont="1" applyBorder="1"/>
    <xf numFmtId="0" fontId="52" fillId="0" borderId="190" xfId="0" applyFont="1" applyBorder="1"/>
    <xf numFmtId="0" fontId="52" fillId="0" borderId="44" xfId="0" applyFont="1" applyBorder="1"/>
    <xf numFmtId="0" fontId="52" fillId="0" borderId="235" xfId="0" applyFont="1" applyBorder="1"/>
    <xf numFmtId="0" fontId="4" fillId="4" borderId="160" xfId="0" applyFont="1" applyFill="1" applyBorder="1" applyAlignment="1">
      <alignment vertical="center" wrapText="1"/>
    </xf>
    <xf numFmtId="0" fontId="2" fillId="0" borderId="161" xfId="0" applyFont="1" applyBorder="1"/>
    <xf numFmtId="0" fontId="2" fillId="0" borderId="162" xfId="0" applyFont="1" applyBorder="1"/>
    <xf numFmtId="0" fontId="21" fillId="4" borderId="163" xfId="0" applyFont="1" applyFill="1" applyBorder="1" applyAlignment="1">
      <alignment horizontal="center" vertical="center" wrapText="1"/>
    </xf>
    <xf numFmtId="0" fontId="2" fillId="0" borderId="164" xfId="0" applyFont="1" applyBorder="1"/>
    <xf numFmtId="0" fontId="2" fillId="0" borderId="165" xfId="0" applyFont="1" applyBorder="1"/>
    <xf numFmtId="0" fontId="21" fillId="4" borderId="166" xfId="0" applyFont="1" applyFill="1" applyBorder="1" applyAlignment="1">
      <alignment horizontal="center" vertical="center" wrapText="1"/>
    </xf>
    <xf numFmtId="0" fontId="2" fillId="0" borderId="167" xfId="0" applyFont="1" applyBorder="1"/>
    <xf numFmtId="0" fontId="2" fillId="0" borderId="168" xfId="0" applyFont="1" applyBorder="1"/>
    <xf numFmtId="0" fontId="21" fillId="4" borderId="182" xfId="0" applyFont="1" applyFill="1" applyBorder="1" applyAlignment="1"/>
    <xf numFmtId="0" fontId="2" fillId="0" borderId="183" xfId="0" applyFont="1" applyBorder="1"/>
    <xf numFmtId="0" fontId="2" fillId="0" borderId="184" xfId="0" applyFont="1" applyBorder="1"/>
    <xf numFmtId="0" fontId="4" fillId="4" borderId="187" xfId="0" applyFont="1" applyFill="1" applyBorder="1"/>
    <xf numFmtId="0" fontId="2" fillId="0" borderId="11" xfId="0" applyFont="1" applyBorder="1"/>
    <xf numFmtId="0" fontId="2" fillId="0" borderId="189" xfId="0" applyFont="1" applyBorder="1"/>
    <xf numFmtId="0" fontId="2" fillId="0" borderId="190" xfId="0" applyFont="1" applyBorder="1"/>
    <xf numFmtId="0" fontId="27" fillId="4" borderId="234" xfId="0" applyFont="1" applyFill="1" applyBorder="1" applyAlignment="1">
      <alignment vertical="center" wrapText="1"/>
    </xf>
    <xf numFmtId="0" fontId="2" fillId="0" borderId="235" xfId="0" applyFont="1" applyBorder="1"/>
    <xf numFmtId="2" fontId="4" fillId="20" borderId="253" xfId="0" applyNumberFormat="1" applyFont="1" applyFill="1" applyBorder="1"/>
    <xf numFmtId="0" fontId="2" fillId="0" borderId="254" xfId="0" applyFont="1" applyBorder="1"/>
    <xf numFmtId="0" fontId="2" fillId="0" borderId="255" xfId="0" applyFont="1" applyBorder="1"/>
    <xf numFmtId="0" fontId="2" fillId="0" borderId="256" xfId="0" applyFont="1" applyBorder="1"/>
    <xf numFmtId="0" fontId="2" fillId="0" borderId="257" xfId="0" applyFont="1" applyBorder="1"/>
    <xf numFmtId="0" fontId="2" fillId="0" borderId="258" xfId="0" applyFont="1" applyBorder="1"/>
    <xf numFmtId="0" fontId="2" fillId="0" borderId="259" xfId="0" applyFont="1" applyBorder="1"/>
    <xf numFmtId="0" fontId="7" fillId="27" borderId="142" xfId="0" applyFont="1" applyFill="1" applyBorder="1" applyAlignment="1">
      <alignment horizontal="center" vertical="center" textRotation="45"/>
    </xf>
    <xf numFmtId="0" fontId="2" fillId="0" borderId="260" xfId="0" applyFont="1" applyBorder="1"/>
    <xf numFmtId="0" fontId="2" fillId="0" borderId="265" xfId="0" applyFont="1" applyBorder="1"/>
    <xf numFmtId="0" fontId="48" fillId="44" borderId="51" xfId="0" applyFont="1" applyFill="1" applyBorder="1" applyAlignment="1">
      <alignment vertical="center" textRotation="45"/>
    </xf>
    <xf numFmtId="0" fontId="47" fillId="0" borderId="58" xfId="0" applyFont="1" applyBorder="1"/>
    <xf numFmtId="0" fontId="47" fillId="0" borderId="91" xfId="0" applyFont="1" applyBorder="1"/>
    <xf numFmtId="0" fontId="46" fillId="45" borderId="142" xfId="0" applyFont="1" applyFill="1" applyBorder="1" applyAlignment="1">
      <alignment horizontal="center" vertical="center"/>
    </xf>
    <xf numFmtId="0" fontId="47" fillId="0" borderId="260" xfId="0" applyFont="1" applyBorder="1"/>
    <xf numFmtId="0" fontId="47" fillId="0" borderId="271" xfId="0" applyFont="1" applyBorder="1"/>
    <xf numFmtId="0" fontId="3" fillId="28" borderId="142" xfId="0" applyFont="1" applyFill="1" applyBorder="1" applyAlignment="1">
      <alignment horizontal="center" vertical="center" textRotation="45"/>
    </xf>
    <xf numFmtId="0" fontId="11" fillId="43" borderId="148" xfId="0" applyFont="1" applyFill="1" applyBorder="1" applyAlignment="1">
      <alignment horizontal="center" vertical="center"/>
    </xf>
    <xf numFmtId="0" fontId="5" fillId="17" borderId="142" xfId="0" applyFont="1" applyFill="1" applyBorder="1" applyAlignment="1">
      <alignment horizontal="center" vertical="center" textRotation="45"/>
    </xf>
    <xf numFmtId="0" fontId="7" fillId="5" borderId="50" xfId="0" applyFont="1" applyFill="1" applyBorder="1" applyAlignment="1">
      <alignment horizontal="center" vertical="center" textRotation="45"/>
    </xf>
    <xf numFmtId="2" fontId="4" fillId="8" borderId="21" xfId="0" applyNumberFormat="1" applyFont="1" applyFill="1" applyBorder="1"/>
    <xf numFmtId="2" fontId="4" fillId="8" borderId="31" xfId="0" applyNumberFormat="1" applyFont="1" applyFill="1" applyBorder="1"/>
    <xf numFmtId="2" fontId="5" fillId="11" borderId="251" xfId="0" applyNumberFormat="1" applyFont="1" applyFill="1" applyBorder="1"/>
    <xf numFmtId="0" fontId="2" fillId="0" borderId="251" xfId="0" applyFont="1" applyBorder="1"/>
    <xf numFmtId="0" fontId="2" fillId="0" borderId="252" xfId="0" applyFont="1" applyBorder="1"/>
    <xf numFmtId="2" fontId="31" fillId="11" borderId="264" xfId="0" applyNumberFormat="1" applyFont="1" applyFill="1" applyBorder="1" applyAlignment="1">
      <alignment horizontal="center" vertical="center"/>
    </xf>
    <xf numFmtId="0" fontId="2" fillId="0" borderId="262" xfId="0" applyFont="1" applyBorder="1"/>
    <xf numFmtId="0" fontId="2" fillId="0" borderId="263" xfId="0" applyFont="1" applyBorder="1"/>
    <xf numFmtId="2" fontId="29" fillId="11" borderId="51" xfId="0" applyNumberFormat="1" applyFont="1" applyFill="1" applyBorder="1" applyAlignment="1">
      <alignment horizontal="left"/>
    </xf>
    <xf numFmtId="2" fontId="30" fillId="11" borderId="261" xfId="0" applyNumberFormat="1" applyFont="1" applyFill="1" applyBorder="1" applyAlignment="1">
      <alignment horizontal="center" vertical="center"/>
    </xf>
    <xf numFmtId="0" fontId="28" fillId="11" borderId="50" xfId="0" applyFont="1" applyFill="1" applyBorder="1" applyAlignment="1">
      <alignment horizontal="center" vertical="center" textRotation="45" wrapText="1"/>
    </xf>
    <xf numFmtId="2" fontId="5" fillId="11" borderId="0" xfId="0" applyNumberFormat="1" applyFont="1" applyFill="1"/>
    <xf numFmtId="2" fontId="4" fillId="8" borderId="42" xfId="0" applyNumberFormat="1" applyFont="1" applyFill="1" applyBorder="1"/>
    <xf numFmtId="2" fontId="4" fillId="8" borderId="27" xfId="0" applyNumberFormat="1" applyFont="1" applyFill="1" applyBorder="1"/>
    <xf numFmtId="2" fontId="4" fillId="8" borderId="37" xfId="0" applyNumberFormat="1" applyFont="1" applyFill="1" applyBorder="1"/>
    <xf numFmtId="0" fontId="42" fillId="46" borderId="97" xfId="0" applyFont="1" applyFill="1" applyBorder="1" applyAlignment="1">
      <alignment horizontal="center" vertical="center"/>
    </xf>
    <xf numFmtId="0" fontId="43" fillId="0" borderId="98" xfId="0" applyFont="1" applyBorder="1"/>
    <xf numFmtId="0" fontId="43" fillId="0" borderId="99" xfId="0" applyFont="1" applyBorder="1"/>
    <xf numFmtId="0" fontId="3" fillId="47" borderId="76" xfId="0" applyFont="1" applyFill="1" applyBorder="1" applyAlignment="1">
      <alignment horizontal="center" vertical="center"/>
    </xf>
    <xf numFmtId="0" fontId="4" fillId="48" borderId="106" xfId="0" applyFont="1" applyFill="1" applyBorder="1"/>
    <xf numFmtId="0" fontId="21" fillId="4" borderId="167" xfId="0" applyFont="1" applyFill="1" applyBorder="1" applyAlignment="1">
      <alignment horizontal="center" vertical="center" wrapText="1"/>
    </xf>
    <xf numFmtId="0" fontId="21" fillId="4" borderId="168" xfId="0" applyFont="1" applyFill="1" applyBorder="1" applyAlignment="1">
      <alignment horizontal="center" vertical="center" wrapText="1"/>
    </xf>
    <xf numFmtId="0" fontId="11" fillId="2" borderId="5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b/>
        <color rgb="FF000000"/>
      </font>
      <fill>
        <patternFill patternType="solid">
          <fgColor rgb="FF57BB8A"/>
          <bgColor rgb="FF57BB8A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57BB8A"/>
          <bgColor rgb="FF57BB8A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  <dxf>
      <font>
        <b/>
        <color rgb="FF000000"/>
      </font>
      <fill>
        <patternFill patternType="solid">
          <fgColor rgb="FF57BB8A"/>
          <bgColor rgb="FF57BB8A"/>
        </patternFill>
      </fill>
    </dxf>
    <dxf>
      <font>
        <color rgb="FFFFFFFF"/>
      </font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Rw ISO 140-4'!$H$23:$H$43</c:f>
              <c:numCache>
                <c:formatCode>0.0</c:formatCode>
                <c:ptCount val="21"/>
                <c:pt idx="0">
                  <c:v>32.018817728307042</c:v>
                </c:pt>
                <c:pt idx="1">
                  <c:v>44.545559339331945</c:v>
                </c:pt>
                <c:pt idx="2">
                  <c:v>54.849764616727612</c:v>
                </c:pt>
                <c:pt idx="3">
                  <c:v>46.801444070595778</c:v>
                </c:pt>
                <c:pt idx="4">
                  <c:v>49.691366578481919</c:v>
                </c:pt>
                <c:pt idx="5">
                  <c:v>52.406267931948577</c:v>
                </c:pt>
                <c:pt idx="6">
                  <c:v>56.013316972905585</c:v>
                </c:pt>
                <c:pt idx="7">
                  <c:v>58.990864176908431</c:v>
                </c:pt>
                <c:pt idx="8">
                  <c:v>59.367081797194878</c:v>
                </c:pt>
                <c:pt idx="9">
                  <c:v>59.815663667211105</c:v>
                </c:pt>
                <c:pt idx="10">
                  <c:v>64.762914383557259</c:v>
                </c:pt>
                <c:pt idx="11">
                  <c:v>63.366214625693125</c:v>
                </c:pt>
                <c:pt idx="12">
                  <c:v>65.232086080646511</c:v>
                </c:pt>
                <c:pt idx="13">
                  <c:v>64.586787174221087</c:v>
                </c:pt>
                <c:pt idx="14">
                  <c:v>60.087154896538003</c:v>
                </c:pt>
                <c:pt idx="15">
                  <c:v>59.358533325894214</c:v>
                </c:pt>
                <c:pt idx="16">
                  <c:v>59.389878671710761</c:v>
                </c:pt>
                <c:pt idx="17">
                  <c:v>63.66411380474328</c:v>
                </c:pt>
                <c:pt idx="18">
                  <c:v>74.660877171980374</c:v>
                </c:pt>
                <c:pt idx="19">
                  <c:v>74.43789161391058</c:v>
                </c:pt>
                <c:pt idx="20">
                  <c:v>72.771391817692717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tx>
            <c:strRef>
              <c:f>'Globales ISO 140-4'!$V$71:$V$89</c:f>
              <c:strCach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strCache>
            </c:strRef>
          </c:tx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ISO 140-4'!$V$71:$V$89</c:f>
              <c:numCache>
                <c:formatCode>General</c:formatCod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5407456"/>
        <c:axId val="1105408000"/>
      </c:lineChart>
      <c:catAx>
        <c:axId val="1105407456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05408000"/>
        <c:crosses val="autoZero"/>
        <c:auto val="1"/>
        <c:lblAlgn val="ctr"/>
        <c:lblOffset val="100"/>
        <c:noMultiLvlLbl val="1"/>
      </c:catAx>
      <c:valAx>
        <c:axId val="110540800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05407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STC R Directo'!$H$23:$H$43</c:f>
              <c:numCache>
                <c:formatCode>General</c:formatCode>
                <c:ptCount val="21"/>
                <c:pt idx="0">
                  <c:v>26</c:v>
                </c:pt>
                <c:pt idx="1">
                  <c:v>35</c:v>
                </c:pt>
                <c:pt idx="2">
                  <c:v>27</c:v>
                </c:pt>
                <c:pt idx="3">
                  <c:v>34</c:v>
                </c:pt>
                <c:pt idx="4">
                  <c:v>41</c:v>
                </c:pt>
                <c:pt idx="5">
                  <c:v>38</c:v>
                </c:pt>
                <c:pt idx="6">
                  <c:v>34</c:v>
                </c:pt>
                <c:pt idx="7">
                  <c:v>40</c:v>
                </c:pt>
                <c:pt idx="8">
                  <c:v>36</c:v>
                </c:pt>
                <c:pt idx="9">
                  <c:v>37</c:v>
                </c:pt>
                <c:pt idx="10">
                  <c:v>26</c:v>
                </c:pt>
                <c:pt idx="11">
                  <c:v>41</c:v>
                </c:pt>
                <c:pt idx="12">
                  <c:v>44</c:v>
                </c:pt>
                <c:pt idx="13">
                  <c:v>44</c:v>
                </c:pt>
                <c:pt idx="14">
                  <c:v>47</c:v>
                </c:pt>
                <c:pt idx="15">
                  <c:v>48</c:v>
                </c:pt>
                <c:pt idx="16">
                  <c:v>48</c:v>
                </c:pt>
                <c:pt idx="17">
                  <c:v>48</c:v>
                </c:pt>
                <c:pt idx="18">
                  <c:v>52</c:v>
                </c:pt>
                <c:pt idx="19">
                  <c:v>53</c:v>
                </c:pt>
                <c:pt idx="20">
                  <c:v>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R Directo'!$AP$71:$AP$89</c:f>
              <c:numCache>
                <c:formatCode>General</c:formatCode>
                <c:ptCount val="19"/>
                <c:pt idx="3">
                  <c:v>15</c:v>
                </c:pt>
                <c:pt idx="4">
                  <c:v>18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34</c:v>
                </c:pt>
                <c:pt idx="11">
                  <c:v>35</c:v>
                </c:pt>
                <c:pt idx="12">
                  <c:v>36</c:v>
                </c:pt>
                <c:pt idx="13">
                  <c:v>37</c:v>
                </c:pt>
                <c:pt idx="14">
                  <c:v>38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38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959056"/>
        <c:axId val="1161959600"/>
      </c:lineChart>
      <c:catAx>
        <c:axId val="1161959056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61959600"/>
        <c:crosses val="autoZero"/>
        <c:auto val="1"/>
        <c:lblAlgn val="ctr"/>
        <c:lblOffset val="100"/>
        <c:noMultiLvlLbl val="1"/>
      </c:catAx>
      <c:valAx>
        <c:axId val="116195960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General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61959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Dnw ISO 140-4'!$H$23:$H$43</c:f>
              <c:numCache>
                <c:formatCode>0.0</c:formatCode>
                <c:ptCount val="21"/>
                <c:pt idx="0">
                  <c:v>32.47639263391379</c:v>
                </c:pt>
                <c:pt idx="1">
                  <c:v>45.003134244938693</c:v>
                </c:pt>
                <c:pt idx="2">
                  <c:v>55.307339522334367</c:v>
                </c:pt>
                <c:pt idx="3">
                  <c:v>47.259018976202526</c:v>
                </c:pt>
                <c:pt idx="4">
                  <c:v>50.148941484088674</c:v>
                </c:pt>
                <c:pt idx="5">
                  <c:v>52.863842837555332</c:v>
                </c:pt>
                <c:pt idx="6">
                  <c:v>56.47089187851234</c:v>
                </c:pt>
                <c:pt idx="7">
                  <c:v>59.448439082515186</c:v>
                </c:pt>
                <c:pt idx="8">
                  <c:v>59.824656702801633</c:v>
                </c:pt>
                <c:pt idx="9">
                  <c:v>60.273238572817853</c:v>
                </c:pt>
                <c:pt idx="10">
                  <c:v>65.220489289164007</c:v>
                </c:pt>
                <c:pt idx="11">
                  <c:v>63.823789531299873</c:v>
                </c:pt>
                <c:pt idx="12">
                  <c:v>65.689660986253273</c:v>
                </c:pt>
                <c:pt idx="13">
                  <c:v>65.044362079827835</c:v>
                </c:pt>
                <c:pt idx="14">
                  <c:v>60.544729802144751</c:v>
                </c:pt>
                <c:pt idx="15">
                  <c:v>59.816108231500962</c:v>
                </c:pt>
                <c:pt idx="16">
                  <c:v>59.847453577317516</c:v>
                </c:pt>
                <c:pt idx="17">
                  <c:v>64.121688710350028</c:v>
                </c:pt>
                <c:pt idx="18">
                  <c:v>75.118452077587122</c:v>
                </c:pt>
                <c:pt idx="19">
                  <c:v>74.895466519517328</c:v>
                </c:pt>
                <c:pt idx="20">
                  <c:v>73.228966723299465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tx>
            <c:strRef>
              <c:f>'Globales ISO 140-4'!$AP$71:$AP$89</c:f>
              <c:strCach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strCache>
            </c:strRef>
          </c:tx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ISO 140-4'!$AP$71:$AP$89</c:f>
              <c:numCache>
                <c:formatCode>General</c:formatCod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5408544"/>
        <c:axId val="1105402560"/>
      </c:lineChart>
      <c:catAx>
        <c:axId val="1105408544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05402560"/>
        <c:crosses val="autoZero"/>
        <c:auto val="1"/>
        <c:lblAlgn val="ctr"/>
        <c:lblOffset val="100"/>
        <c:noMultiLvlLbl val="1"/>
      </c:catAx>
      <c:valAx>
        <c:axId val="110540256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054085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DnTw ISO 140-4'!$H$23:$H$43</c:f>
              <c:numCache>
                <c:formatCode>0.0</c:formatCode>
                <c:ptCount val="21"/>
                <c:pt idx="0">
                  <c:v>34.060017554866285</c:v>
                </c:pt>
                <c:pt idx="1">
                  <c:v>46.586759165891195</c:v>
                </c:pt>
                <c:pt idx="2">
                  <c:v>56.890964443286862</c:v>
                </c:pt>
                <c:pt idx="3">
                  <c:v>48.842643897155021</c:v>
                </c:pt>
                <c:pt idx="4">
                  <c:v>51.732566405041169</c:v>
                </c:pt>
                <c:pt idx="5">
                  <c:v>54.447467758507827</c:v>
                </c:pt>
                <c:pt idx="6">
                  <c:v>58.054516799464835</c:v>
                </c:pt>
                <c:pt idx="7">
                  <c:v>61.032064003467681</c:v>
                </c:pt>
                <c:pt idx="8">
                  <c:v>61.408281623754128</c:v>
                </c:pt>
                <c:pt idx="9">
                  <c:v>61.856863493770348</c:v>
                </c:pt>
                <c:pt idx="10">
                  <c:v>65.504114210116498</c:v>
                </c:pt>
                <c:pt idx="11">
                  <c:v>64.107414452252371</c:v>
                </c:pt>
                <c:pt idx="12">
                  <c:v>65.973285907205764</c:v>
                </c:pt>
                <c:pt idx="13">
                  <c:v>65.327987000780325</c:v>
                </c:pt>
                <c:pt idx="14">
                  <c:v>60.828354723097242</c:v>
                </c:pt>
                <c:pt idx="15">
                  <c:v>60.099733152453467</c:v>
                </c:pt>
                <c:pt idx="16">
                  <c:v>60.13107849827</c:v>
                </c:pt>
                <c:pt idx="17">
                  <c:v>64.405313631302533</c:v>
                </c:pt>
                <c:pt idx="18">
                  <c:v>75.402076998539627</c:v>
                </c:pt>
                <c:pt idx="19">
                  <c:v>75.179091440469804</c:v>
                </c:pt>
                <c:pt idx="20">
                  <c:v>73.51259164425197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tx>
            <c:strRef>
              <c:f>'Globales ISO 140-4'!$BJ$71:$BJ$89</c:f>
              <c:strCache>
                <c:ptCount val="19"/>
                <c:pt idx="3">
                  <c:v>45</c:v>
                </c:pt>
                <c:pt idx="4">
                  <c:v>48</c:v>
                </c:pt>
                <c:pt idx="5">
                  <c:v>51</c:v>
                </c:pt>
                <c:pt idx="6">
                  <c:v>54</c:v>
                </c:pt>
                <c:pt idx="7">
                  <c:v>57</c:v>
                </c:pt>
                <c:pt idx="8">
                  <c:v>60</c:v>
                </c:pt>
                <c:pt idx="9">
                  <c:v>63</c:v>
                </c:pt>
                <c:pt idx="10">
                  <c:v>64</c:v>
                </c:pt>
                <c:pt idx="11">
                  <c:v>65</c:v>
                </c:pt>
                <c:pt idx="12">
                  <c:v>66</c:v>
                </c:pt>
                <c:pt idx="13">
                  <c:v>67</c:v>
                </c:pt>
                <c:pt idx="14">
                  <c:v>68</c:v>
                </c:pt>
                <c:pt idx="15">
                  <c:v>68</c:v>
                </c:pt>
                <c:pt idx="16">
                  <c:v>68</c:v>
                </c:pt>
                <c:pt idx="17">
                  <c:v>68</c:v>
                </c:pt>
                <c:pt idx="18">
                  <c:v>68</c:v>
                </c:pt>
              </c:strCache>
            </c:strRef>
          </c:tx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ISO 140-4'!$CD$71:$CD$89</c:f>
              <c:numCache>
                <c:formatCode>General</c:formatCod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5399296"/>
        <c:axId val="1105399840"/>
      </c:lineChart>
      <c:catAx>
        <c:axId val="1105399296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05399840"/>
        <c:crosses val="autoZero"/>
        <c:auto val="1"/>
        <c:lblAlgn val="ctr"/>
        <c:lblOffset val="100"/>
        <c:noMultiLvlLbl val="1"/>
      </c:catAx>
      <c:valAx>
        <c:axId val="110539984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053992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STC ISO 140-4'!$H$23:$H$43</c:f>
              <c:numCache>
                <c:formatCode>0</c:formatCode>
                <c:ptCount val="21"/>
                <c:pt idx="0">
                  <c:v>32.018817728307042</c:v>
                </c:pt>
                <c:pt idx="1">
                  <c:v>44.545559339331945</c:v>
                </c:pt>
                <c:pt idx="2">
                  <c:v>54.849764616727612</c:v>
                </c:pt>
                <c:pt idx="3">
                  <c:v>46.801444070595778</c:v>
                </c:pt>
                <c:pt idx="4">
                  <c:v>49.691366578481919</c:v>
                </c:pt>
                <c:pt idx="5">
                  <c:v>52.406267931948577</c:v>
                </c:pt>
                <c:pt idx="6">
                  <c:v>56.013316972905585</c:v>
                </c:pt>
                <c:pt idx="7">
                  <c:v>58.990864176908431</c:v>
                </c:pt>
                <c:pt idx="8">
                  <c:v>59.367081797194878</c:v>
                </c:pt>
                <c:pt idx="9">
                  <c:v>59.815663667211105</c:v>
                </c:pt>
                <c:pt idx="10">
                  <c:v>64.762914383557259</c:v>
                </c:pt>
                <c:pt idx="11">
                  <c:v>63.366214625693125</c:v>
                </c:pt>
                <c:pt idx="12">
                  <c:v>65.232086080646511</c:v>
                </c:pt>
                <c:pt idx="13">
                  <c:v>64.586787174221087</c:v>
                </c:pt>
                <c:pt idx="14">
                  <c:v>60.087154896538003</c:v>
                </c:pt>
                <c:pt idx="15">
                  <c:v>59.358533325894214</c:v>
                </c:pt>
                <c:pt idx="16">
                  <c:v>59.389878671710761</c:v>
                </c:pt>
                <c:pt idx="17">
                  <c:v>63.66411380474328</c:v>
                </c:pt>
                <c:pt idx="18">
                  <c:v>74.660877171980374</c:v>
                </c:pt>
                <c:pt idx="19">
                  <c:v>74.43789161391058</c:v>
                </c:pt>
                <c:pt idx="20">
                  <c:v>72.771391817692717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tx>
            <c:strRef>
              <c:f>'Globales ISO 140-4'!$CD$71:$CD$89</c:f>
              <c:strCach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strCache>
            </c:strRef>
          </c:tx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ISO 140-4'!$CD$71:$CD$89</c:f>
              <c:numCache>
                <c:formatCode>General</c:formatCode>
                <c:ptCount val="19"/>
                <c:pt idx="3">
                  <c:v>44</c:v>
                </c:pt>
                <c:pt idx="4">
                  <c:v>47</c:v>
                </c:pt>
                <c:pt idx="5">
                  <c:v>50</c:v>
                </c:pt>
                <c:pt idx="6">
                  <c:v>53</c:v>
                </c:pt>
                <c:pt idx="7">
                  <c:v>56</c:v>
                </c:pt>
                <c:pt idx="8">
                  <c:v>59</c:v>
                </c:pt>
                <c:pt idx="9">
                  <c:v>62</c:v>
                </c:pt>
                <c:pt idx="10">
                  <c:v>63</c:v>
                </c:pt>
                <c:pt idx="11">
                  <c:v>64</c:v>
                </c:pt>
                <c:pt idx="12">
                  <c:v>65</c:v>
                </c:pt>
                <c:pt idx="13">
                  <c:v>66</c:v>
                </c:pt>
                <c:pt idx="14">
                  <c:v>67</c:v>
                </c:pt>
                <c:pt idx="15">
                  <c:v>67</c:v>
                </c:pt>
                <c:pt idx="16">
                  <c:v>67</c:v>
                </c:pt>
                <c:pt idx="17">
                  <c:v>67</c:v>
                </c:pt>
                <c:pt idx="18">
                  <c:v>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5403104"/>
        <c:axId val="1105403648"/>
      </c:lineChart>
      <c:catAx>
        <c:axId val="1105403104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05403648"/>
        <c:crosses val="autoZero"/>
        <c:auto val="1"/>
        <c:lblAlgn val="ctr"/>
        <c:lblOffset val="100"/>
        <c:noMultiLvlLbl val="1"/>
      </c:catAx>
      <c:valAx>
        <c:axId val="1105403648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054031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Rw ISO 16283-1'!$H$23:$H$43</c:f>
              <c:numCache>
                <c:formatCode>0.0</c:formatCode>
                <c:ptCount val="21"/>
                <c:pt idx="0">
                  <c:v>26.6</c:v>
                </c:pt>
                <c:pt idx="1">
                  <c:v>34.6</c:v>
                </c:pt>
                <c:pt idx="2">
                  <c:v>31.1</c:v>
                </c:pt>
                <c:pt idx="3">
                  <c:v>32.4</c:v>
                </c:pt>
                <c:pt idx="4">
                  <c:v>32.6</c:v>
                </c:pt>
                <c:pt idx="5">
                  <c:v>33.6</c:v>
                </c:pt>
                <c:pt idx="6">
                  <c:v>33.5</c:v>
                </c:pt>
                <c:pt idx="7">
                  <c:v>42.7</c:v>
                </c:pt>
                <c:pt idx="8">
                  <c:v>42.9</c:v>
                </c:pt>
                <c:pt idx="9">
                  <c:v>46.5</c:v>
                </c:pt>
                <c:pt idx="10">
                  <c:v>37.6</c:v>
                </c:pt>
                <c:pt idx="11">
                  <c:v>49.9</c:v>
                </c:pt>
                <c:pt idx="12">
                  <c:v>54.6</c:v>
                </c:pt>
                <c:pt idx="13">
                  <c:v>54.8</c:v>
                </c:pt>
                <c:pt idx="14">
                  <c:v>56.7</c:v>
                </c:pt>
                <c:pt idx="15">
                  <c:v>60.6</c:v>
                </c:pt>
                <c:pt idx="16">
                  <c:v>64.099999999999994</c:v>
                </c:pt>
                <c:pt idx="17">
                  <c:v>64.5</c:v>
                </c:pt>
                <c:pt idx="18">
                  <c:v>70.099999999999994</c:v>
                </c:pt>
                <c:pt idx="19">
                  <c:v>70.7</c:v>
                </c:pt>
                <c:pt idx="20">
                  <c:v>74.3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tx>
            <c:strRef>
              <c:f>'Globales ISO 16283-1'!$V$71:$V$89</c:f>
              <c:strCache>
                <c:ptCount val="19"/>
                <c:pt idx="3">
                  <c:v>31</c:v>
                </c:pt>
                <c:pt idx="4">
                  <c:v>34</c:v>
                </c:pt>
                <c:pt idx="5">
                  <c:v>37</c:v>
                </c:pt>
                <c:pt idx="6">
                  <c:v>40</c:v>
                </c:pt>
                <c:pt idx="7">
                  <c:v>43</c:v>
                </c:pt>
                <c:pt idx="8">
                  <c:v>46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</c:strCache>
            </c:strRef>
          </c:tx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ISO 16283-1'!$V$71:$V$89</c:f>
              <c:numCache>
                <c:formatCode>General</c:formatCode>
                <c:ptCount val="19"/>
                <c:pt idx="3">
                  <c:v>31</c:v>
                </c:pt>
                <c:pt idx="4">
                  <c:v>34</c:v>
                </c:pt>
                <c:pt idx="5">
                  <c:v>37</c:v>
                </c:pt>
                <c:pt idx="6">
                  <c:v>40</c:v>
                </c:pt>
                <c:pt idx="7">
                  <c:v>43</c:v>
                </c:pt>
                <c:pt idx="8">
                  <c:v>46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4437104"/>
        <c:axId val="913478160"/>
      </c:lineChart>
      <c:catAx>
        <c:axId val="1064437104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913478160"/>
        <c:crosses val="autoZero"/>
        <c:auto val="1"/>
        <c:lblAlgn val="ctr"/>
        <c:lblOffset val="100"/>
        <c:noMultiLvlLbl val="1"/>
      </c:catAx>
      <c:valAx>
        <c:axId val="91347816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0644371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0"/>
          <c:order val="0"/>
          <c:marker>
            <c:symbol val="none"/>
          </c:marker>
          <c:val>
            <c:numRef>
              <c:f>'Informe Dnw ISO 16283-1'!$H$23:$H$43</c:f>
              <c:numCache>
                <c:formatCode>0.0</c:formatCode>
                <c:ptCount val="21"/>
                <c:pt idx="0">
                  <c:v>30.6</c:v>
                </c:pt>
                <c:pt idx="1">
                  <c:v>38.5</c:v>
                </c:pt>
                <c:pt idx="2">
                  <c:v>35.1</c:v>
                </c:pt>
                <c:pt idx="3">
                  <c:v>36.299999999999997</c:v>
                </c:pt>
                <c:pt idx="4">
                  <c:v>36.6</c:v>
                </c:pt>
                <c:pt idx="5">
                  <c:v>37.6</c:v>
                </c:pt>
                <c:pt idx="6">
                  <c:v>37.4</c:v>
                </c:pt>
                <c:pt idx="7">
                  <c:v>46.7</c:v>
                </c:pt>
                <c:pt idx="8">
                  <c:v>46.9</c:v>
                </c:pt>
                <c:pt idx="9">
                  <c:v>50.5</c:v>
                </c:pt>
                <c:pt idx="10">
                  <c:v>41.6</c:v>
                </c:pt>
                <c:pt idx="11">
                  <c:v>53.9</c:v>
                </c:pt>
                <c:pt idx="12">
                  <c:v>58.6</c:v>
                </c:pt>
                <c:pt idx="13">
                  <c:v>58.8</c:v>
                </c:pt>
                <c:pt idx="14">
                  <c:v>60.7</c:v>
                </c:pt>
                <c:pt idx="15">
                  <c:v>64.599999999999994</c:v>
                </c:pt>
                <c:pt idx="16">
                  <c:v>68.099999999999994</c:v>
                </c:pt>
                <c:pt idx="17">
                  <c:v>68.5</c:v>
                </c:pt>
                <c:pt idx="18">
                  <c:v>74.099999999999994</c:v>
                </c:pt>
                <c:pt idx="19">
                  <c:v>74.7</c:v>
                </c:pt>
                <c:pt idx="20">
                  <c:v>78.3</c:v>
                </c:pt>
              </c:numCache>
            </c:numRef>
          </c:val>
          <c:smooth val="0"/>
        </c:ser>
        <c:ser>
          <c:idx val="1"/>
          <c:order val="1"/>
          <c:marker>
            <c:symbol val="none"/>
          </c:marker>
          <c:val>
            <c:numRef>
              <c:f>'Globales ISO 16283-1'!$AP$71:$AP$89</c:f>
              <c:numCache>
                <c:formatCode>General</c:formatCode>
                <c:ptCount val="19"/>
                <c:pt idx="3">
                  <c:v>35</c:v>
                </c:pt>
                <c:pt idx="4">
                  <c:v>38</c:v>
                </c:pt>
                <c:pt idx="5">
                  <c:v>41</c:v>
                </c:pt>
                <c:pt idx="6">
                  <c:v>44</c:v>
                </c:pt>
                <c:pt idx="7">
                  <c:v>47</c:v>
                </c:pt>
                <c:pt idx="8">
                  <c:v>50</c:v>
                </c:pt>
                <c:pt idx="9">
                  <c:v>53</c:v>
                </c:pt>
                <c:pt idx="10">
                  <c:v>54</c:v>
                </c:pt>
                <c:pt idx="11">
                  <c:v>55</c:v>
                </c:pt>
                <c:pt idx="12">
                  <c:v>56</c:v>
                </c:pt>
                <c:pt idx="13">
                  <c:v>57</c:v>
                </c:pt>
                <c:pt idx="14">
                  <c:v>58</c:v>
                </c:pt>
                <c:pt idx="15">
                  <c:v>58</c:v>
                </c:pt>
                <c:pt idx="16">
                  <c:v>58</c:v>
                </c:pt>
                <c:pt idx="17">
                  <c:v>58</c:v>
                </c:pt>
                <c:pt idx="18">
                  <c:v>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962864"/>
        <c:axId val="1161963408"/>
      </c:lineChart>
      <c:catAx>
        <c:axId val="1161962864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61963408"/>
        <c:crosses val="autoZero"/>
        <c:auto val="1"/>
        <c:lblAlgn val="ctr"/>
        <c:lblOffset val="100"/>
        <c:noMultiLvlLbl val="1"/>
      </c:catAx>
      <c:valAx>
        <c:axId val="1161963408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619628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DnTw ISO 16283-1'!$H$23:$H$43</c:f>
              <c:numCache>
                <c:formatCode>0.0</c:formatCode>
                <c:ptCount val="21"/>
                <c:pt idx="0">
                  <c:v>24.7</c:v>
                </c:pt>
                <c:pt idx="1">
                  <c:v>32.6</c:v>
                </c:pt>
                <c:pt idx="2">
                  <c:v>29.2</c:v>
                </c:pt>
                <c:pt idx="3">
                  <c:v>30.4</c:v>
                </c:pt>
                <c:pt idx="4">
                  <c:v>30.7</c:v>
                </c:pt>
                <c:pt idx="5">
                  <c:v>31.7</c:v>
                </c:pt>
                <c:pt idx="6">
                  <c:v>31.5</c:v>
                </c:pt>
                <c:pt idx="7">
                  <c:v>40.799999999999997</c:v>
                </c:pt>
                <c:pt idx="8">
                  <c:v>41</c:v>
                </c:pt>
                <c:pt idx="9">
                  <c:v>44.6</c:v>
                </c:pt>
                <c:pt idx="10">
                  <c:v>35.700000000000003</c:v>
                </c:pt>
                <c:pt idx="11">
                  <c:v>48</c:v>
                </c:pt>
                <c:pt idx="12">
                  <c:v>52.6</c:v>
                </c:pt>
                <c:pt idx="13">
                  <c:v>52.9</c:v>
                </c:pt>
                <c:pt idx="14">
                  <c:v>54.8</c:v>
                </c:pt>
                <c:pt idx="15">
                  <c:v>58.7</c:v>
                </c:pt>
                <c:pt idx="16">
                  <c:v>62.1</c:v>
                </c:pt>
                <c:pt idx="17">
                  <c:v>62.5</c:v>
                </c:pt>
                <c:pt idx="18">
                  <c:v>68.2</c:v>
                </c:pt>
                <c:pt idx="19">
                  <c:v>68.8</c:v>
                </c:pt>
                <c:pt idx="20">
                  <c:v>72.400000000000006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tx>
            <c:strRef>
              <c:f>'Globales ISO 16283-1'!$BJ$71:$BJ$89</c:f>
              <c:strCache>
                <c:ptCount val="19"/>
                <c:pt idx="3">
                  <c:v>29</c:v>
                </c:pt>
                <c:pt idx="4">
                  <c:v>32</c:v>
                </c:pt>
                <c:pt idx="5">
                  <c:v>35</c:v>
                </c:pt>
                <c:pt idx="6">
                  <c:v>38</c:v>
                </c:pt>
                <c:pt idx="7">
                  <c:v>41</c:v>
                </c:pt>
                <c:pt idx="8">
                  <c:v>44</c:v>
                </c:pt>
                <c:pt idx="9">
                  <c:v>47</c:v>
                </c:pt>
                <c:pt idx="10">
                  <c:v>48</c:v>
                </c:pt>
                <c:pt idx="11">
                  <c:v>49</c:v>
                </c:pt>
                <c:pt idx="12">
                  <c:v>50</c:v>
                </c:pt>
                <c:pt idx="13">
                  <c:v>51</c:v>
                </c:pt>
                <c:pt idx="14">
                  <c:v>52</c:v>
                </c:pt>
                <c:pt idx="15">
                  <c:v>52</c:v>
                </c:pt>
                <c:pt idx="16">
                  <c:v>52</c:v>
                </c:pt>
                <c:pt idx="17">
                  <c:v>52</c:v>
                </c:pt>
                <c:pt idx="18">
                  <c:v>52</c:v>
                </c:pt>
              </c:strCache>
            </c:strRef>
          </c:tx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R Directo'!$V$71:$V$89</c:f>
              <c:numCache>
                <c:formatCode>General</c:formatCode>
                <c:ptCount val="19"/>
                <c:pt idx="3">
                  <c:v>24</c:v>
                </c:pt>
                <c:pt idx="4">
                  <c:v>27</c:v>
                </c:pt>
                <c:pt idx="5">
                  <c:v>30</c:v>
                </c:pt>
                <c:pt idx="6">
                  <c:v>33</c:v>
                </c:pt>
                <c:pt idx="7">
                  <c:v>36</c:v>
                </c:pt>
                <c:pt idx="8">
                  <c:v>39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47</c:v>
                </c:pt>
                <c:pt idx="16">
                  <c:v>47</c:v>
                </c:pt>
                <c:pt idx="17">
                  <c:v>47</c:v>
                </c:pt>
                <c:pt idx="18">
                  <c:v>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967760"/>
        <c:axId val="1161973200"/>
      </c:lineChart>
      <c:catAx>
        <c:axId val="1161967760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61973200"/>
        <c:crosses val="autoZero"/>
        <c:auto val="1"/>
        <c:lblAlgn val="ctr"/>
        <c:lblOffset val="100"/>
        <c:noMultiLvlLbl val="1"/>
      </c:catAx>
      <c:valAx>
        <c:axId val="1161973200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.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619677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STC ISO 16283-1'!$H$23:$H$43</c:f>
              <c:numCache>
                <c:formatCode>0</c:formatCode>
                <c:ptCount val="21"/>
                <c:pt idx="0">
                  <c:v>26.6</c:v>
                </c:pt>
                <c:pt idx="1">
                  <c:v>34.6</c:v>
                </c:pt>
                <c:pt idx="2">
                  <c:v>31.1</c:v>
                </c:pt>
                <c:pt idx="3">
                  <c:v>32.4</c:v>
                </c:pt>
                <c:pt idx="4">
                  <c:v>32.6</c:v>
                </c:pt>
                <c:pt idx="5">
                  <c:v>33.6</c:v>
                </c:pt>
                <c:pt idx="6">
                  <c:v>33.5</c:v>
                </c:pt>
                <c:pt idx="7">
                  <c:v>42.7</c:v>
                </c:pt>
                <c:pt idx="8">
                  <c:v>42.9</c:v>
                </c:pt>
                <c:pt idx="9">
                  <c:v>46.5</c:v>
                </c:pt>
                <c:pt idx="10">
                  <c:v>37.6</c:v>
                </c:pt>
                <c:pt idx="11">
                  <c:v>49.9</c:v>
                </c:pt>
                <c:pt idx="12">
                  <c:v>54.6</c:v>
                </c:pt>
                <c:pt idx="13">
                  <c:v>54.8</c:v>
                </c:pt>
                <c:pt idx="14">
                  <c:v>56.7</c:v>
                </c:pt>
                <c:pt idx="15">
                  <c:v>60.6</c:v>
                </c:pt>
                <c:pt idx="16">
                  <c:v>64.099999999999994</c:v>
                </c:pt>
                <c:pt idx="17">
                  <c:v>64.5</c:v>
                </c:pt>
                <c:pt idx="18">
                  <c:v>70.099999999999994</c:v>
                </c:pt>
                <c:pt idx="19">
                  <c:v>70.7</c:v>
                </c:pt>
                <c:pt idx="20">
                  <c:v>74.3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ISO 16283-1'!$CD$71:$CD$89</c:f>
              <c:numCache>
                <c:formatCode>General</c:formatCode>
                <c:ptCount val="19"/>
                <c:pt idx="3">
                  <c:v>26</c:v>
                </c:pt>
                <c:pt idx="4">
                  <c:v>29</c:v>
                </c:pt>
                <c:pt idx="5">
                  <c:v>32</c:v>
                </c:pt>
                <c:pt idx="6">
                  <c:v>35</c:v>
                </c:pt>
                <c:pt idx="7">
                  <c:v>38</c:v>
                </c:pt>
                <c:pt idx="8">
                  <c:v>41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966128"/>
        <c:axId val="1161968304"/>
      </c:lineChart>
      <c:catAx>
        <c:axId val="1161966128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61968304"/>
        <c:crosses val="autoZero"/>
        <c:auto val="1"/>
        <c:lblAlgn val="ctr"/>
        <c:lblOffset val="100"/>
        <c:noMultiLvlLbl val="1"/>
      </c:catAx>
      <c:valAx>
        <c:axId val="1161968304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0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619661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1"/>
        <c:ser>
          <c:idx val="1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'Informe R R Directo'!$H$23:$H$43</c:f>
              <c:numCache>
                <c:formatCode>General</c:formatCode>
                <c:ptCount val="21"/>
                <c:pt idx="0">
                  <c:v>26.4</c:v>
                </c:pt>
                <c:pt idx="1">
                  <c:v>35.1</c:v>
                </c:pt>
                <c:pt idx="2">
                  <c:v>26.9</c:v>
                </c:pt>
                <c:pt idx="3">
                  <c:v>34.1</c:v>
                </c:pt>
                <c:pt idx="4">
                  <c:v>40.799999999999997</c:v>
                </c:pt>
                <c:pt idx="5">
                  <c:v>37.700000000000003</c:v>
                </c:pt>
                <c:pt idx="6">
                  <c:v>34.4</c:v>
                </c:pt>
                <c:pt idx="7" formatCode="0.0">
                  <c:v>40.200000000000003</c:v>
                </c:pt>
                <c:pt idx="8" formatCode="0.0">
                  <c:v>35.700000000000003</c:v>
                </c:pt>
                <c:pt idx="9" formatCode="0.0">
                  <c:v>37</c:v>
                </c:pt>
                <c:pt idx="10">
                  <c:v>25.7</c:v>
                </c:pt>
                <c:pt idx="11">
                  <c:v>41.3</c:v>
                </c:pt>
                <c:pt idx="12">
                  <c:v>43.7</c:v>
                </c:pt>
                <c:pt idx="13">
                  <c:v>44.3</c:v>
                </c:pt>
                <c:pt idx="14" formatCode="0.0">
                  <c:v>46.6</c:v>
                </c:pt>
                <c:pt idx="15">
                  <c:v>47.9</c:v>
                </c:pt>
                <c:pt idx="16" formatCode="0.0">
                  <c:v>48</c:v>
                </c:pt>
                <c:pt idx="17">
                  <c:v>48.4</c:v>
                </c:pt>
                <c:pt idx="18" formatCode="0.0">
                  <c:v>52.1</c:v>
                </c:pt>
                <c:pt idx="19">
                  <c:v>53.3</c:v>
                </c:pt>
                <c:pt idx="20">
                  <c:v>50.7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D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ser>
          <c:idx val="0"/>
          <c:order val="1"/>
          <c:spPr>
            <a:ln w="19050">
              <a:solidFill>
                <a:srgbClr val="FF0000"/>
              </a:solidFill>
            </a:ln>
            <a:effectLst>
              <a:softEdge rad="0"/>
            </a:effectLst>
          </c:spPr>
          <c:marker>
            <c:symbol val="none"/>
          </c:marker>
          <c:val>
            <c:numRef>
              <c:f>'Globales R Directo'!$V$71:$V$89</c:f>
              <c:numCache>
                <c:formatCode>General</c:formatCode>
                <c:ptCount val="19"/>
                <c:pt idx="3">
                  <c:v>24</c:v>
                </c:pt>
                <c:pt idx="4">
                  <c:v>27</c:v>
                </c:pt>
                <c:pt idx="5">
                  <c:v>30</c:v>
                </c:pt>
                <c:pt idx="6">
                  <c:v>33</c:v>
                </c:pt>
                <c:pt idx="7">
                  <c:v>36</c:v>
                </c:pt>
                <c:pt idx="8">
                  <c:v>39</c:v>
                </c:pt>
                <c:pt idx="9">
                  <c:v>42</c:v>
                </c:pt>
                <c:pt idx="10">
                  <c:v>43</c:v>
                </c:pt>
                <c:pt idx="11">
                  <c:v>44</c:v>
                </c:pt>
                <c:pt idx="12">
                  <c:v>45</c:v>
                </c:pt>
                <c:pt idx="13">
                  <c:v>46</c:v>
                </c:pt>
                <c:pt idx="14">
                  <c:v>47</c:v>
                </c:pt>
                <c:pt idx="15">
                  <c:v>47</c:v>
                </c:pt>
                <c:pt idx="16">
                  <c:v>47</c:v>
                </c:pt>
                <c:pt idx="17">
                  <c:v>47</c:v>
                </c:pt>
                <c:pt idx="18">
                  <c:v>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B89-41D6-A1C4-A7981D83C1B0}"/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 xmlns:c16="http://schemas.microsoft.com/office/drawing/2014/chart" xmlns:c16r2="http://schemas.microsoft.com/office/drawing/2015/06/chart">
                      <c:ext uri="{02D57815-91ED-43cb-92C2-25804820EDAC}">
                        <c15:formulaRef>
                          <c15:sqref>[1]Informe!$F$26:$F$46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50</c:v>
                      </c:pt>
                      <c:pt idx="1">
                        <c:v>63</c:v>
                      </c:pt>
                      <c:pt idx="2">
                        <c:v>80</c:v>
                      </c:pt>
                      <c:pt idx="3">
                        <c:v>100</c:v>
                      </c:pt>
                      <c:pt idx="4">
                        <c:v>125</c:v>
                      </c:pt>
                      <c:pt idx="5">
                        <c:v>160</c:v>
                      </c:pt>
                      <c:pt idx="6">
                        <c:v>200</c:v>
                      </c:pt>
                      <c:pt idx="7">
                        <c:v>250</c:v>
                      </c:pt>
                      <c:pt idx="8">
                        <c:v>315</c:v>
                      </c:pt>
                      <c:pt idx="9">
                        <c:v>400</c:v>
                      </c:pt>
                      <c:pt idx="10">
                        <c:v>500</c:v>
                      </c:pt>
                      <c:pt idx="11">
                        <c:v>630</c:v>
                      </c:pt>
                      <c:pt idx="12">
                        <c:v>800</c:v>
                      </c:pt>
                      <c:pt idx="13">
                        <c:v>1000</c:v>
                      </c:pt>
                      <c:pt idx="14">
                        <c:v>1250</c:v>
                      </c:pt>
                      <c:pt idx="15">
                        <c:v>1600</c:v>
                      </c:pt>
                      <c:pt idx="16">
                        <c:v>2000</c:v>
                      </c:pt>
                      <c:pt idx="17">
                        <c:v>2500</c:v>
                      </c:pt>
                      <c:pt idx="18">
                        <c:v>3150</c:v>
                      </c:pt>
                      <c:pt idx="19">
                        <c:v>4000</c:v>
                      </c:pt>
                      <c:pt idx="20">
                        <c:v>5000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971568"/>
        <c:axId val="1161974288"/>
      </c:lineChart>
      <c:catAx>
        <c:axId val="1161971568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crossAx val="1161974288"/>
        <c:crosses val="autoZero"/>
        <c:auto val="1"/>
        <c:lblAlgn val="ctr"/>
        <c:lblOffset val="100"/>
        <c:noMultiLvlLbl val="1"/>
      </c:catAx>
      <c:valAx>
        <c:axId val="1161974288"/>
        <c:scaling>
          <c:orientation val="minMax"/>
          <c:max val="80"/>
          <c:min val="1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numFmt formatCode="General" sourceLinked="1"/>
        <c:majorTickMark val="cross"/>
        <c:minorTickMark val="cross"/>
        <c:tickLblPos val="nextTo"/>
        <c:spPr>
          <a:ln/>
        </c:spPr>
        <c:txPr>
          <a:bodyPr/>
          <a:lstStyle/>
          <a:p>
            <a:pPr lvl="0">
              <a:defRPr b="0" i="1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1619715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952500</xdr:colOff>
      <xdr:row>7</xdr:row>
      <xdr:rowOff>200025</xdr:rowOff>
    </xdr:from>
    <xdr:ext cx="3076575" cy="1266825"/>
    <xdr:pic>
      <xdr:nvPicPr>
        <xdr:cNvPr id="2" name="image1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20</xdr:row>
      <xdr:rowOff>0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9524</xdr:colOff>
      <xdr:row>20</xdr:row>
      <xdr:rowOff>114300</xdr:rowOff>
    </xdr:from>
    <xdr:ext cx="180975" cy="2733676"/>
    <xdr:grpSp>
      <xdr:nvGrpSpPr>
        <xdr:cNvPr id="2" name="Shape 2" title="Dibujo"/>
        <xdr:cNvGrpSpPr/>
      </xdr:nvGrpSpPr>
      <xdr:grpSpPr>
        <a:xfrm>
          <a:off x="4724399" y="4038600"/>
          <a:ext cx="180975" cy="2733676"/>
          <a:chOff x="2333050" y="254875"/>
          <a:chExt cx="0" cy="4901700"/>
        </a:xfrm>
      </xdr:grpSpPr>
      <xdr:cxnSp macro="">
        <xdr:nvCxnSpPr>
          <xdr:cNvPr id="3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76199</xdr:colOff>
      <xdr:row>20</xdr:row>
      <xdr:rowOff>85726</xdr:rowOff>
    </xdr:from>
    <xdr:ext cx="85725" cy="2800350"/>
    <xdr:grpSp>
      <xdr:nvGrpSpPr>
        <xdr:cNvPr id="4" name="Shape 2" title="Dibujo"/>
        <xdr:cNvGrpSpPr/>
      </xdr:nvGrpSpPr>
      <xdr:grpSpPr>
        <a:xfrm>
          <a:off x="6667499" y="4010026"/>
          <a:ext cx="85725" cy="2800350"/>
          <a:chOff x="2333050" y="254875"/>
          <a:chExt cx="0" cy="4901700"/>
        </a:xfrm>
      </xdr:grpSpPr>
      <xdr:cxnSp macro="">
        <xdr:nvCxnSpPr>
          <xdr:cNvPr id="5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552450</xdr:colOff>
      <xdr:row>20</xdr:row>
      <xdr:rowOff>161925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11</xdr:col>
      <xdr:colOff>28572</xdr:colOff>
      <xdr:row>20</xdr:row>
      <xdr:rowOff>276225</xdr:rowOff>
    </xdr:from>
    <xdr:ext cx="428627" cy="2752725"/>
    <xdr:grpSp>
      <xdr:nvGrpSpPr>
        <xdr:cNvPr id="2" name="Shape 2" title="Dibujo"/>
        <xdr:cNvGrpSpPr/>
      </xdr:nvGrpSpPr>
      <xdr:grpSpPr>
        <a:xfrm flipH="1">
          <a:off x="4295772" y="4276725"/>
          <a:ext cx="428627" cy="2752725"/>
          <a:chOff x="2333050" y="254875"/>
          <a:chExt cx="0" cy="4901700"/>
        </a:xfrm>
      </xdr:grpSpPr>
      <xdr:cxnSp macro="">
        <xdr:nvCxnSpPr>
          <xdr:cNvPr id="3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15</xdr:col>
      <xdr:colOff>314322</xdr:colOff>
      <xdr:row>21</xdr:row>
      <xdr:rowOff>28574</xdr:rowOff>
    </xdr:from>
    <xdr:ext cx="342901" cy="2676525"/>
    <xdr:grpSp>
      <xdr:nvGrpSpPr>
        <xdr:cNvPr id="4" name="Shape 2" title="Dibujo"/>
        <xdr:cNvGrpSpPr/>
      </xdr:nvGrpSpPr>
      <xdr:grpSpPr>
        <a:xfrm flipH="1">
          <a:off x="6315072" y="4352924"/>
          <a:ext cx="342901" cy="2676525"/>
          <a:chOff x="2333050" y="254875"/>
          <a:chExt cx="0" cy="4901700"/>
        </a:xfrm>
      </xdr:grpSpPr>
      <xdr:cxnSp macro="">
        <xdr:nvCxnSpPr>
          <xdr:cNvPr id="5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466725</xdr:colOff>
      <xdr:row>20</xdr:row>
      <xdr:rowOff>266700</xdr:rowOff>
    </xdr:from>
    <xdr:ext cx="3153104" cy="2995448"/>
    <xdr:graphicFrame macro="">
      <xdr:nvGraphicFramePr>
        <xdr:cNvPr id="7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11</xdr:col>
      <xdr:colOff>371476</xdr:colOff>
      <xdr:row>20</xdr:row>
      <xdr:rowOff>295275</xdr:rowOff>
    </xdr:from>
    <xdr:ext cx="133350" cy="2847975"/>
    <xdr:grpSp>
      <xdr:nvGrpSpPr>
        <xdr:cNvPr id="2" name="Shape 2" title="Dibujo"/>
        <xdr:cNvGrpSpPr/>
      </xdr:nvGrpSpPr>
      <xdr:grpSpPr>
        <a:xfrm>
          <a:off x="4638676" y="4238625"/>
          <a:ext cx="133350" cy="2847975"/>
          <a:chOff x="2333050" y="254875"/>
          <a:chExt cx="0" cy="4901700"/>
        </a:xfrm>
      </xdr:grpSpPr>
      <xdr:cxnSp macro="">
        <xdr:nvCxnSpPr>
          <xdr:cNvPr id="3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15</xdr:col>
      <xdr:colOff>571499</xdr:colOff>
      <xdr:row>20</xdr:row>
      <xdr:rowOff>285750</xdr:rowOff>
    </xdr:from>
    <xdr:ext cx="161926" cy="2847975"/>
    <xdr:grpSp>
      <xdr:nvGrpSpPr>
        <xdr:cNvPr id="4" name="Shape 2" title="Dibujo"/>
        <xdr:cNvGrpSpPr/>
      </xdr:nvGrpSpPr>
      <xdr:grpSpPr>
        <a:xfrm>
          <a:off x="6572249" y="4229100"/>
          <a:ext cx="161926" cy="2847975"/>
          <a:chOff x="2333050" y="254875"/>
          <a:chExt cx="0" cy="4901700"/>
        </a:xfrm>
      </xdr:grpSpPr>
      <xdr:cxnSp macro="">
        <xdr:nvCxnSpPr>
          <xdr:cNvPr id="5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</xdr:colOff>
      <xdr:row>19</xdr:row>
      <xdr:rowOff>142875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142875</xdr:colOff>
      <xdr:row>20</xdr:row>
      <xdr:rowOff>76199</xdr:rowOff>
    </xdr:from>
    <xdr:ext cx="238125" cy="2724151"/>
    <xdr:grpSp>
      <xdr:nvGrpSpPr>
        <xdr:cNvPr id="7" name="Shape 2" title="Dibujo"/>
        <xdr:cNvGrpSpPr/>
      </xdr:nvGrpSpPr>
      <xdr:grpSpPr>
        <a:xfrm>
          <a:off x="4857750" y="4019549"/>
          <a:ext cx="238125" cy="2724151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104775</xdr:colOff>
      <xdr:row>20</xdr:row>
      <xdr:rowOff>57150</xdr:rowOff>
    </xdr:from>
    <xdr:ext cx="142875" cy="2762250"/>
    <xdr:grpSp>
      <xdr:nvGrpSpPr>
        <xdr:cNvPr id="9" name="Shape 2" title="Dibujo"/>
        <xdr:cNvGrpSpPr/>
      </xdr:nvGrpSpPr>
      <xdr:grpSpPr>
        <a:xfrm>
          <a:off x="6696075" y="4000500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76200</xdr:colOff>
      <xdr:row>20</xdr:row>
      <xdr:rowOff>85725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180975</xdr:colOff>
      <xdr:row>20</xdr:row>
      <xdr:rowOff>228599</xdr:rowOff>
    </xdr:from>
    <xdr:ext cx="238125" cy="2724151"/>
    <xdr:grpSp>
      <xdr:nvGrpSpPr>
        <xdr:cNvPr id="7" name="Shape 2" title="Dibujo"/>
        <xdr:cNvGrpSpPr/>
      </xdr:nvGrpSpPr>
      <xdr:grpSpPr>
        <a:xfrm>
          <a:off x="4895850" y="4171949"/>
          <a:ext cx="238125" cy="2724151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152400</xdr:colOff>
      <xdr:row>20</xdr:row>
      <xdr:rowOff>200025</xdr:rowOff>
    </xdr:from>
    <xdr:ext cx="142875" cy="2762250"/>
    <xdr:grpSp>
      <xdr:nvGrpSpPr>
        <xdr:cNvPr id="9" name="Shape 2" title="Dibujo"/>
        <xdr:cNvGrpSpPr/>
      </xdr:nvGrpSpPr>
      <xdr:grpSpPr>
        <a:xfrm>
          <a:off x="6743700" y="4143375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19050</xdr:colOff>
      <xdr:row>20</xdr:row>
      <xdr:rowOff>38100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123825</xdr:colOff>
      <xdr:row>20</xdr:row>
      <xdr:rowOff>180974</xdr:rowOff>
    </xdr:from>
    <xdr:ext cx="276225" cy="2705101"/>
    <xdr:grpSp>
      <xdr:nvGrpSpPr>
        <xdr:cNvPr id="7" name="Shape 2" title="Dibujo"/>
        <xdr:cNvGrpSpPr/>
      </xdr:nvGrpSpPr>
      <xdr:grpSpPr>
        <a:xfrm>
          <a:off x="4838700" y="4105274"/>
          <a:ext cx="276225" cy="2705101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95250</xdr:colOff>
      <xdr:row>20</xdr:row>
      <xdr:rowOff>152400</xdr:rowOff>
    </xdr:from>
    <xdr:ext cx="142875" cy="2762250"/>
    <xdr:grpSp>
      <xdr:nvGrpSpPr>
        <xdr:cNvPr id="9" name="Shape 2" title="Dibujo"/>
        <xdr:cNvGrpSpPr/>
      </xdr:nvGrpSpPr>
      <xdr:grpSpPr>
        <a:xfrm>
          <a:off x="6686550" y="4076700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552450</xdr:colOff>
      <xdr:row>20</xdr:row>
      <xdr:rowOff>57150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19050</xdr:colOff>
      <xdr:row>20</xdr:row>
      <xdr:rowOff>200024</xdr:rowOff>
    </xdr:from>
    <xdr:ext cx="180975" cy="2733676"/>
    <xdr:grpSp>
      <xdr:nvGrpSpPr>
        <xdr:cNvPr id="7" name="Shape 2" title="Dibujo"/>
        <xdr:cNvGrpSpPr/>
      </xdr:nvGrpSpPr>
      <xdr:grpSpPr>
        <a:xfrm>
          <a:off x="4733925" y="4143374"/>
          <a:ext cx="180975" cy="2733676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57150</xdr:colOff>
      <xdr:row>20</xdr:row>
      <xdr:rowOff>171450</xdr:rowOff>
    </xdr:from>
    <xdr:ext cx="142875" cy="2762250"/>
    <xdr:grpSp>
      <xdr:nvGrpSpPr>
        <xdr:cNvPr id="9" name="Shape 2" title="Dibujo"/>
        <xdr:cNvGrpSpPr/>
      </xdr:nvGrpSpPr>
      <xdr:grpSpPr>
        <a:xfrm>
          <a:off x="6648450" y="4114800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952500</xdr:colOff>
      <xdr:row>7</xdr:row>
      <xdr:rowOff>180975</xdr:rowOff>
    </xdr:from>
    <xdr:ext cx="3076575" cy="1266825"/>
    <xdr:pic>
      <xdr:nvPicPr>
        <xdr:cNvPr id="2" name="image1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47625</xdr:colOff>
      <xdr:row>20</xdr:row>
      <xdr:rowOff>133350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152400</xdr:colOff>
      <xdr:row>20</xdr:row>
      <xdr:rowOff>276224</xdr:rowOff>
    </xdr:from>
    <xdr:ext cx="180975" cy="2733676"/>
    <xdr:grpSp>
      <xdr:nvGrpSpPr>
        <xdr:cNvPr id="7" name="Shape 2" title="Dibujo"/>
        <xdr:cNvGrpSpPr/>
      </xdr:nvGrpSpPr>
      <xdr:grpSpPr>
        <a:xfrm>
          <a:off x="4867275" y="4190999"/>
          <a:ext cx="180975" cy="2733676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123825</xdr:colOff>
      <xdr:row>20</xdr:row>
      <xdr:rowOff>257175</xdr:rowOff>
    </xdr:from>
    <xdr:ext cx="142875" cy="2762250"/>
    <xdr:grpSp>
      <xdr:nvGrpSpPr>
        <xdr:cNvPr id="9" name="Shape 2" title="Dibujo"/>
        <xdr:cNvGrpSpPr/>
      </xdr:nvGrpSpPr>
      <xdr:grpSpPr>
        <a:xfrm>
          <a:off x="6715125" y="4171950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20</xdr:row>
      <xdr:rowOff>38100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104775</xdr:colOff>
      <xdr:row>20</xdr:row>
      <xdr:rowOff>180974</xdr:rowOff>
    </xdr:from>
    <xdr:ext cx="180975" cy="2733676"/>
    <xdr:grpSp>
      <xdr:nvGrpSpPr>
        <xdr:cNvPr id="7" name="Shape 2" title="Dibujo"/>
        <xdr:cNvGrpSpPr/>
      </xdr:nvGrpSpPr>
      <xdr:grpSpPr>
        <a:xfrm>
          <a:off x="4819650" y="4124324"/>
          <a:ext cx="180975" cy="2733676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76200</xdr:colOff>
      <xdr:row>20</xdr:row>
      <xdr:rowOff>171450</xdr:rowOff>
    </xdr:from>
    <xdr:ext cx="142875" cy="2762250"/>
    <xdr:grpSp>
      <xdr:nvGrpSpPr>
        <xdr:cNvPr id="9" name="Shape 2" title="Dibujo"/>
        <xdr:cNvGrpSpPr/>
      </xdr:nvGrpSpPr>
      <xdr:grpSpPr>
        <a:xfrm>
          <a:off x="6667500" y="4114800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495300</xdr:colOff>
      <xdr:row>20</xdr:row>
      <xdr:rowOff>171450</xdr:rowOff>
    </xdr:from>
    <xdr:ext cx="3153104" cy="2995448"/>
    <xdr:graphicFrame macro="">
      <xdr:nvGraphicFramePr>
        <xdr:cNvPr id="6" name="Chart 1" title="Gráfico">
          <a:extLst>
            <a:ext uri="{FF2B5EF4-FFF2-40B4-BE49-F238E27FC236}">
              <a16:creationId xmlns:a16="http://schemas.microsoft.com/office/drawing/2014/main" xmlns="" id="{A614F4C3-0933-4E78-96A0-F07654130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12</xdr:col>
      <xdr:colOff>38100</xdr:colOff>
      <xdr:row>20</xdr:row>
      <xdr:rowOff>285749</xdr:rowOff>
    </xdr:from>
    <xdr:ext cx="180975" cy="2733676"/>
    <xdr:grpSp>
      <xdr:nvGrpSpPr>
        <xdr:cNvPr id="7" name="Shape 2" title="Dibujo"/>
        <xdr:cNvGrpSpPr/>
      </xdr:nvGrpSpPr>
      <xdr:grpSpPr>
        <a:xfrm>
          <a:off x="4752975" y="4229099"/>
          <a:ext cx="180975" cy="2733676"/>
          <a:chOff x="2333050" y="254875"/>
          <a:chExt cx="0" cy="4901700"/>
        </a:xfrm>
      </xdr:grpSpPr>
      <xdr:cxnSp macro="">
        <xdr:nvCxnSpPr>
          <xdr:cNvPr id="8" name="Shape 3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16</xdr:col>
      <xdr:colOff>9525</xdr:colOff>
      <xdr:row>20</xdr:row>
      <xdr:rowOff>276225</xdr:rowOff>
    </xdr:from>
    <xdr:ext cx="142875" cy="2762250"/>
    <xdr:grpSp>
      <xdr:nvGrpSpPr>
        <xdr:cNvPr id="9" name="Shape 2" title="Dibujo"/>
        <xdr:cNvGrpSpPr/>
      </xdr:nvGrpSpPr>
      <xdr:grpSpPr>
        <a:xfrm>
          <a:off x="6600825" y="4219575"/>
          <a:ext cx="142875" cy="2762250"/>
          <a:chOff x="2333050" y="254875"/>
          <a:chExt cx="0" cy="4901700"/>
        </a:xfrm>
      </xdr:grpSpPr>
      <xdr:cxnSp macro="">
        <xdr:nvCxnSpPr>
          <xdr:cNvPr id="10" name="Shape 4"/>
          <xdr:cNvCxnSpPr/>
        </xdr:nvCxnSpPr>
        <xdr:spPr>
          <a:xfrm>
            <a:off x="2333050" y="254875"/>
            <a:ext cx="0" cy="4901700"/>
          </a:xfrm>
          <a:prstGeom prst="straightConnector1">
            <a:avLst/>
          </a:prstGeom>
          <a:noFill/>
          <a:ln w="19050" cap="flat" cmpd="sng">
            <a:solidFill>
              <a:srgbClr val="000000"/>
            </a:solidFill>
            <a:prstDash val="dash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P1%20Acustica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das"/>
      <sheetName val="Resultados"/>
      <sheetName val="Informe"/>
      <sheetName val="Referencias y calculo"/>
    </sheetNames>
    <sheetDataSet>
      <sheetData sheetId="0"/>
      <sheetData sheetId="1"/>
      <sheetData sheetId="2">
        <row r="26">
          <cell r="F26">
            <v>50</v>
          </cell>
        </row>
        <row r="27">
          <cell r="F27">
            <v>63</v>
          </cell>
        </row>
        <row r="28">
          <cell r="F28">
            <v>80</v>
          </cell>
        </row>
        <row r="29">
          <cell r="F29">
            <v>100</v>
          </cell>
        </row>
        <row r="30">
          <cell r="F30">
            <v>125</v>
          </cell>
        </row>
        <row r="31">
          <cell r="F31">
            <v>160</v>
          </cell>
        </row>
        <row r="32">
          <cell r="F32">
            <v>200</v>
          </cell>
        </row>
        <row r="33">
          <cell r="F33">
            <v>250</v>
          </cell>
        </row>
        <row r="34">
          <cell r="F34">
            <v>315</v>
          </cell>
        </row>
        <row r="35">
          <cell r="F35">
            <v>400</v>
          </cell>
        </row>
        <row r="36">
          <cell r="F36">
            <v>500</v>
          </cell>
        </row>
        <row r="37">
          <cell r="F37">
            <v>630</v>
          </cell>
        </row>
        <row r="38">
          <cell r="F38">
            <v>800</v>
          </cell>
        </row>
        <row r="39">
          <cell r="F39">
            <v>1000</v>
          </cell>
        </row>
        <row r="40">
          <cell r="F40">
            <v>1250</v>
          </cell>
        </row>
        <row r="41">
          <cell r="F41">
            <v>1600</v>
          </cell>
        </row>
        <row r="42">
          <cell r="F42">
            <v>2000</v>
          </cell>
        </row>
        <row r="43">
          <cell r="F43">
            <v>2500</v>
          </cell>
        </row>
        <row r="44">
          <cell r="F44">
            <v>3150</v>
          </cell>
        </row>
        <row r="45">
          <cell r="F45">
            <v>4000</v>
          </cell>
        </row>
        <row r="46">
          <cell r="F46">
            <v>5000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A2:AE63"/>
  <sheetViews>
    <sheetView tabSelected="1" topLeftCell="A37" workbookViewId="0">
      <selection activeCell="A45" sqref="A45:A52"/>
    </sheetView>
  </sheetViews>
  <sheetFormatPr baseColWidth="10" defaultColWidth="12.5703125" defaultRowHeight="15.75" customHeight="1"/>
  <cols>
    <col min="1" max="1" width="15.85546875" customWidth="1"/>
    <col min="3" max="3" width="9.42578125" customWidth="1"/>
    <col min="5" max="7" width="6.140625" customWidth="1"/>
    <col min="8" max="10" width="6" customWidth="1"/>
    <col min="11" max="11" width="5.42578125" customWidth="1"/>
    <col min="12" max="13" width="6.140625" customWidth="1"/>
    <col min="14" max="14" width="5.5703125" customWidth="1"/>
    <col min="15" max="18" width="6.140625" customWidth="1"/>
    <col min="19" max="19" width="5.5703125" customWidth="1"/>
    <col min="20" max="24" width="6.140625" customWidth="1"/>
    <col min="25" max="25" width="6.28515625" customWidth="1"/>
  </cols>
  <sheetData>
    <row r="2" spans="1:31">
      <c r="D2" s="466" t="s">
        <v>0</v>
      </c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8"/>
    </row>
    <row r="3" spans="1:31">
      <c r="D3" s="469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1"/>
    </row>
    <row r="4" spans="1:31">
      <c r="H4" s="472" t="s">
        <v>1</v>
      </c>
      <c r="I4" s="473"/>
      <c r="J4" s="474"/>
    </row>
    <row r="5" spans="1:31">
      <c r="Z5" s="1"/>
      <c r="AA5" s="1"/>
      <c r="AB5" s="1"/>
      <c r="AC5" s="1"/>
      <c r="AD5" s="1"/>
      <c r="AE5" s="1"/>
    </row>
    <row r="6" spans="1:31">
      <c r="Z6" s="2"/>
      <c r="AA6" s="2"/>
      <c r="AB6" s="1"/>
      <c r="AC6" s="3"/>
      <c r="AD6" s="1"/>
      <c r="AE6" s="4"/>
    </row>
    <row r="7" spans="1:31">
      <c r="Z7" s="5"/>
      <c r="AA7" s="6"/>
      <c r="AB7" s="1"/>
      <c r="AC7" s="3"/>
      <c r="AD7" s="1"/>
      <c r="AE7" s="4"/>
    </row>
    <row r="8" spans="1:31">
      <c r="A8" s="475" t="s">
        <v>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8"/>
      <c r="Z8" s="5"/>
      <c r="AA8" s="6"/>
      <c r="AB8" s="1"/>
      <c r="AC8" s="3"/>
      <c r="AD8" s="1"/>
      <c r="AE8" s="4"/>
    </row>
    <row r="9" spans="1:31">
      <c r="A9" s="410"/>
      <c r="B9" s="9"/>
      <c r="C9" s="9"/>
      <c r="D9" s="9"/>
      <c r="E9" s="9"/>
      <c r="F9" s="9"/>
      <c r="G9" s="9"/>
      <c r="H9" s="9"/>
      <c r="I9" s="9"/>
      <c r="J9" s="9"/>
      <c r="K9" s="430" t="s">
        <v>3</v>
      </c>
      <c r="L9" s="417"/>
      <c r="M9" s="431"/>
      <c r="N9" s="416" t="s">
        <v>4</v>
      </c>
      <c r="O9" s="417"/>
      <c r="P9" s="418"/>
      <c r="Q9" s="9"/>
      <c r="R9" s="9"/>
      <c r="S9" s="454" t="s">
        <v>5</v>
      </c>
      <c r="T9" s="455"/>
      <c r="U9" s="476">
        <f>N10*N11*N12</f>
        <v>54</v>
      </c>
      <c r="V9" s="455"/>
      <c r="W9" s="442" t="s">
        <v>6</v>
      </c>
      <c r="X9" s="443"/>
      <c r="Y9" s="10"/>
      <c r="Z9" s="5"/>
      <c r="AA9" s="6"/>
      <c r="AB9" s="1"/>
      <c r="AC9" s="3"/>
      <c r="AD9" s="1"/>
      <c r="AE9" s="4"/>
    </row>
    <row r="10" spans="1:31">
      <c r="A10" s="410"/>
      <c r="B10" s="9"/>
      <c r="C10" s="9"/>
      <c r="D10" s="9"/>
      <c r="E10" s="9"/>
      <c r="F10" s="9"/>
      <c r="G10" s="9"/>
      <c r="H10" s="9"/>
      <c r="I10" s="9"/>
      <c r="J10" s="9"/>
      <c r="K10" s="432" t="s">
        <v>7</v>
      </c>
      <c r="L10" s="433"/>
      <c r="M10" s="434"/>
      <c r="N10" s="435">
        <v>3</v>
      </c>
      <c r="O10" s="433"/>
      <c r="P10" s="436"/>
      <c r="Q10" s="9"/>
      <c r="R10" s="9"/>
      <c r="S10" s="456" t="s">
        <v>8</v>
      </c>
      <c r="T10" s="447"/>
      <c r="U10" s="446">
        <f>N10*N11*N13</f>
        <v>45</v>
      </c>
      <c r="V10" s="447"/>
      <c r="W10" s="444"/>
      <c r="X10" s="445"/>
      <c r="Y10" s="10"/>
      <c r="Z10" s="5"/>
      <c r="AA10" s="6"/>
      <c r="AB10" s="1"/>
      <c r="AC10" s="3"/>
      <c r="AD10" s="1"/>
      <c r="AE10" s="4"/>
    </row>
    <row r="11" spans="1:31">
      <c r="A11" s="410"/>
      <c r="B11" s="9"/>
      <c r="C11" s="9"/>
      <c r="D11" s="9"/>
      <c r="E11" s="9"/>
      <c r="F11" s="9"/>
      <c r="G11" s="9"/>
      <c r="H11" s="9"/>
      <c r="I11" s="9"/>
      <c r="J11" s="9"/>
      <c r="K11" s="419" t="s">
        <v>9</v>
      </c>
      <c r="L11" s="420"/>
      <c r="M11" s="421"/>
      <c r="N11" s="422">
        <v>3</v>
      </c>
      <c r="O11" s="420"/>
      <c r="P11" s="423"/>
      <c r="Q11" s="9"/>
      <c r="R11" s="9"/>
      <c r="S11" s="457" t="s">
        <v>10</v>
      </c>
      <c r="T11" s="434"/>
      <c r="U11" s="458">
        <f>N12*N11</f>
        <v>18</v>
      </c>
      <c r="V11" s="434"/>
      <c r="W11" s="448" t="s">
        <v>11</v>
      </c>
      <c r="X11" s="449"/>
      <c r="Y11" s="10"/>
      <c r="Z11" s="1"/>
      <c r="AA11" s="1"/>
      <c r="AB11" s="1"/>
      <c r="AC11" s="11"/>
      <c r="AD11" s="11"/>
      <c r="AE11" s="1"/>
    </row>
    <row r="12" spans="1:31">
      <c r="A12" s="410"/>
      <c r="B12" s="9"/>
      <c r="C12" s="9"/>
      <c r="D12" s="9"/>
      <c r="E12" s="9"/>
      <c r="F12" s="9"/>
      <c r="G12" s="9"/>
      <c r="H12" s="9"/>
      <c r="I12" s="9"/>
      <c r="J12" s="9"/>
      <c r="K12" s="419" t="s">
        <v>12</v>
      </c>
      <c r="L12" s="420"/>
      <c r="M12" s="421"/>
      <c r="N12" s="422">
        <v>6</v>
      </c>
      <c r="O12" s="420"/>
      <c r="P12" s="423"/>
      <c r="Q12" s="9"/>
      <c r="R12" s="9"/>
      <c r="S12" s="459" t="s">
        <v>13</v>
      </c>
      <c r="T12" s="421"/>
      <c r="U12" s="460">
        <f>N13*N11</f>
        <v>15</v>
      </c>
      <c r="V12" s="421"/>
      <c r="W12" s="450"/>
      <c r="X12" s="449"/>
      <c r="Y12" s="10"/>
      <c r="Z12" s="1"/>
      <c r="AA12" s="1"/>
      <c r="AB12" s="1"/>
      <c r="AC12" s="11"/>
      <c r="AD12" s="11"/>
      <c r="AE12" s="1"/>
    </row>
    <row r="13" spans="1:31">
      <c r="A13" s="410"/>
      <c r="B13" s="9"/>
      <c r="C13" s="9"/>
      <c r="D13" s="9"/>
      <c r="E13" s="9"/>
      <c r="F13" s="9"/>
      <c r="G13" s="9"/>
      <c r="H13" s="9"/>
      <c r="I13" s="9"/>
      <c r="J13" s="9"/>
      <c r="K13" s="437" t="s">
        <v>14</v>
      </c>
      <c r="L13" s="438"/>
      <c r="M13" s="439"/>
      <c r="N13" s="440">
        <v>5</v>
      </c>
      <c r="O13" s="438"/>
      <c r="P13" s="441"/>
      <c r="Q13" s="9"/>
      <c r="R13" s="9"/>
      <c r="S13" s="461" t="s">
        <v>15</v>
      </c>
      <c r="T13" s="439"/>
      <c r="U13" s="462">
        <f>N11*N10</f>
        <v>9</v>
      </c>
      <c r="V13" s="439"/>
      <c r="W13" s="451"/>
      <c r="X13" s="452"/>
      <c r="Y13" s="10"/>
      <c r="Z13" s="1"/>
      <c r="AA13" s="1"/>
      <c r="AB13" s="1"/>
      <c r="AC13" s="11"/>
      <c r="AD13" s="11"/>
      <c r="AE13" s="1"/>
    </row>
    <row r="14" spans="1:31">
      <c r="A14" s="410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463" t="s">
        <v>16</v>
      </c>
      <c r="T14" s="464"/>
      <c r="U14" s="464"/>
      <c r="V14" s="465"/>
      <c r="W14" s="9"/>
      <c r="X14" s="9"/>
      <c r="Y14" s="10"/>
      <c r="Z14" s="1"/>
      <c r="AA14" s="1"/>
      <c r="AB14" s="1"/>
      <c r="AC14" s="1"/>
      <c r="AD14" s="1"/>
      <c r="AE14" s="1"/>
    </row>
    <row r="15" spans="1:31">
      <c r="A15" s="410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63" t="s">
        <v>17</v>
      </c>
      <c r="T15" s="464"/>
      <c r="U15" s="464"/>
      <c r="V15" s="465"/>
      <c r="W15" s="9"/>
      <c r="X15" s="9"/>
      <c r="Y15" s="10"/>
    </row>
    <row r="16" spans="1:31">
      <c r="A16" s="411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3"/>
    </row>
    <row r="17" spans="1:2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5"/>
    </row>
    <row r="18" spans="1:25">
      <c r="A18" s="424" t="s">
        <v>18</v>
      </c>
      <c r="B18" s="427" t="s">
        <v>19</v>
      </c>
      <c r="C18" s="16" t="s">
        <v>20</v>
      </c>
      <c r="D18" s="17" t="s">
        <v>21</v>
      </c>
      <c r="E18" s="18">
        <v>50</v>
      </c>
      <c r="F18" s="19">
        <v>63</v>
      </c>
      <c r="G18" s="19">
        <v>80</v>
      </c>
      <c r="H18" s="19">
        <v>100</v>
      </c>
      <c r="I18" s="19">
        <v>125</v>
      </c>
      <c r="J18" s="19">
        <v>160</v>
      </c>
      <c r="K18" s="19">
        <v>200</v>
      </c>
      <c r="L18" s="19">
        <v>250</v>
      </c>
      <c r="M18" s="19">
        <v>315</v>
      </c>
      <c r="N18" s="19">
        <v>400</v>
      </c>
      <c r="O18" s="19">
        <v>500</v>
      </c>
      <c r="P18" s="19">
        <v>630</v>
      </c>
      <c r="Q18" s="19">
        <v>800</v>
      </c>
      <c r="R18" s="19">
        <v>1000</v>
      </c>
      <c r="S18" s="19">
        <v>1250</v>
      </c>
      <c r="T18" s="19">
        <v>1600</v>
      </c>
      <c r="U18" s="19">
        <v>2000</v>
      </c>
      <c r="V18" s="19">
        <v>2500</v>
      </c>
      <c r="W18" s="19">
        <v>3150</v>
      </c>
      <c r="X18" s="19">
        <v>4000</v>
      </c>
      <c r="Y18" s="20">
        <v>5000</v>
      </c>
    </row>
    <row r="19" spans="1:25">
      <c r="A19" s="425"/>
      <c r="B19" s="405"/>
      <c r="C19" s="398" t="s">
        <v>22</v>
      </c>
      <c r="D19" s="21">
        <v>1</v>
      </c>
      <c r="E19" s="22">
        <v>89.99</v>
      </c>
      <c r="F19" s="23">
        <v>87.66</v>
      </c>
      <c r="G19" s="23">
        <v>95.55</v>
      </c>
      <c r="H19" s="23">
        <v>90.9</v>
      </c>
      <c r="I19" s="23">
        <v>97.66</v>
      </c>
      <c r="J19" s="23">
        <v>95.45</v>
      </c>
      <c r="K19" s="23">
        <v>96.78</v>
      </c>
      <c r="L19" s="23">
        <v>96.54</v>
      </c>
      <c r="M19" s="23">
        <v>93.34</v>
      </c>
      <c r="N19" s="23">
        <v>89.16</v>
      </c>
      <c r="O19" s="23">
        <v>93.33</v>
      </c>
      <c r="P19" s="23">
        <v>90.12</v>
      </c>
      <c r="Q19" s="23">
        <v>91.41</v>
      </c>
      <c r="R19" s="23">
        <v>90.87</v>
      </c>
      <c r="S19" s="23">
        <v>89.99</v>
      </c>
      <c r="T19" s="23">
        <v>87.44</v>
      </c>
      <c r="U19" s="23">
        <v>85.47</v>
      </c>
      <c r="V19" s="23">
        <v>85.12</v>
      </c>
      <c r="W19" s="23">
        <v>94.44</v>
      </c>
      <c r="X19" s="23">
        <v>90.88</v>
      </c>
      <c r="Y19" s="24">
        <v>90.89</v>
      </c>
    </row>
    <row r="20" spans="1:25">
      <c r="A20" s="425"/>
      <c r="B20" s="405"/>
      <c r="C20" s="394"/>
      <c r="D20" s="25">
        <v>2</v>
      </c>
      <c r="E20" s="26">
        <v>87.54</v>
      </c>
      <c r="F20" s="27">
        <v>88.8</v>
      </c>
      <c r="G20" s="27">
        <v>90.72</v>
      </c>
      <c r="H20" s="27">
        <v>91.67</v>
      </c>
      <c r="I20" s="27">
        <v>95.07</v>
      </c>
      <c r="J20" s="27">
        <v>93.25</v>
      </c>
      <c r="K20" s="27">
        <v>92.83</v>
      </c>
      <c r="L20" s="27">
        <v>91.95</v>
      </c>
      <c r="M20" s="27">
        <v>91.81</v>
      </c>
      <c r="N20" s="27">
        <v>90.09</v>
      </c>
      <c r="O20" s="27">
        <v>89.66</v>
      </c>
      <c r="P20" s="27">
        <v>88.25</v>
      </c>
      <c r="Q20" s="27">
        <v>90.29</v>
      </c>
      <c r="R20" s="27">
        <v>88.7</v>
      </c>
      <c r="S20" s="27">
        <v>86.23</v>
      </c>
      <c r="T20" s="27">
        <v>83.44</v>
      </c>
      <c r="U20" s="27">
        <v>81.650000000000006</v>
      </c>
      <c r="V20" s="27">
        <v>82.93</v>
      </c>
      <c r="W20" s="27">
        <v>92.1</v>
      </c>
      <c r="X20" s="27">
        <v>90.7</v>
      </c>
      <c r="Y20" s="28">
        <v>87.9</v>
      </c>
    </row>
    <row r="21" spans="1:25">
      <c r="A21" s="425"/>
      <c r="B21" s="405"/>
      <c r="C21" s="394"/>
      <c r="D21" s="25">
        <v>3</v>
      </c>
      <c r="E21" s="26">
        <v>85.42</v>
      </c>
      <c r="F21" s="27">
        <v>89.84</v>
      </c>
      <c r="G21" s="27">
        <v>94.02</v>
      </c>
      <c r="H21" s="27">
        <v>94.77</v>
      </c>
      <c r="I21" s="27">
        <v>94.85</v>
      </c>
      <c r="J21" s="27">
        <v>95.17</v>
      </c>
      <c r="K21" s="27">
        <v>92.91</v>
      </c>
      <c r="L21" s="27">
        <v>93.08</v>
      </c>
      <c r="M21" s="27">
        <v>91.19</v>
      </c>
      <c r="N21" s="27">
        <v>87.65</v>
      </c>
      <c r="O21" s="27">
        <v>87.43</v>
      </c>
      <c r="P21" s="27">
        <v>87.32</v>
      </c>
      <c r="Q21" s="27">
        <v>89.69</v>
      </c>
      <c r="R21" s="27">
        <v>88.63</v>
      </c>
      <c r="S21" s="27">
        <v>87.23</v>
      </c>
      <c r="T21" s="27">
        <v>85.79</v>
      </c>
      <c r="U21" s="27">
        <v>83.12</v>
      </c>
      <c r="V21" s="27">
        <v>82.93</v>
      </c>
      <c r="W21" s="27">
        <v>89.7</v>
      </c>
      <c r="X21" s="27">
        <v>89.3</v>
      </c>
      <c r="Y21" s="28">
        <v>87.6</v>
      </c>
    </row>
    <row r="22" spans="1:25">
      <c r="A22" s="425"/>
      <c r="B22" s="405"/>
      <c r="C22" s="394"/>
      <c r="D22" s="25">
        <v>4</v>
      </c>
      <c r="E22" s="26">
        <v>79.400000000000006</v>
      </c>
      <c r="F22" s="27">
        <v>86.11</v>
      </c>
      <c r="G22" s="27">
        <v>91.26</v>
      </c>
      <c r="H22" s="27">
        <v>92.11</v>
      </c>
      <c r="I22" s="27">
        <v>96.8</v>
      </c>
      <c r="J22" s="27">
        <v>93.4</v>
      </c>
      <c r="K22" s="27">
        <v>90.42</v>
      </c>
      <c r="L22" s="27">
        <v>90.71</v>
      </c>
      <c r="M22" s="27">
        <v>89.84</v>
      </c>
      <c r="N22" s="27">
        <v>89.16</v>
      </c>
      <c r="O22" s="27">
        <v>88.3</v>
      </c>
      <c r="P22" s="27">
        <v>86.77</v>
      </c>
      <c r="Q22" s="27">
        <v>89.44</v>
      </c>
      <c r="R22" s="27">
        <v>88.8</v>
      </c>
      <c r="S22" s="27">
        <v>85.93</v>
      </c>
      <c r="T22" s="27">
        <v>84.23</v>
      </c>
      <c r="U22" s="27">
        <v>81.87</v>
      </c>
      <c r="V22" s="27">
        <v>83.39</v>
      </c>
      <c r="W22" s="27">
        <v>91.1</v>
      </c>
      <c r="X22" s="27">
        <v>90.2</v>
      </c>
      <c r="Y22" s="28">
        <v>87.9</v>
      </c>
    </row>
    <row r="23" spans="1:25">
      <c r="A23" s="425"/>
      <c r="B23" s="405"/>
      <c r="C23" s="395"/>
      <c r="D23" s="25">
        <v>5</v>
      </c>
      <c r="E23" s="29">
        <v>74.3</v>
      </c>
      <c r="F23" s="30">
        <v>86.12</v>
      </c>
      <c r="G23" s="30">
        <v>93.79</v>
      </c>
      <c r="H23" s="30">
        <v>91.7</v>
      </c>
      <c r="I23" s="30">
        <v>92.46</v>
      </c>
      <c r="J23" s="30">
        <v>92.31</v>
      </c>
      <c r="K23" s="30">
        <v>91.43</v>
      </c>
      <c r="L23" s="30">
        <v>89.62</v>
      </c>
      <c r="M23" s="30">
        <v>86.44</v>
      </c>
      <c r="N23" s="30">
        <v>88.27</v>
      </c>
      <c r="O23" s="30">
        <v>90.04</v>
      </c>
      <c r="P23" s="30">
        <v>87.28</v>
      </c>
      <c r="Q23" s="30">
        <v>89.77</v>
      </c>
      <c r="R23" s="30">
        <v>87.07</v>
      </c>
      <c r="S23" s="30">
        <v>85.67</v>
      </c>
      <c r="T23" s="30">
        <v>83.16</v>
      </c>
      <c r="U23" s="30">
        <v>80.650000000000006</v>
      </c>
      <c r="V23" s="30">
        <v>81.900000000000006</v>
      </c>
      <c r="W23" s="30">
        <v>89.6</v>
      </c>
      <c r="X23" s="30">
        <v>88.9</v>
      </c>
      <c r="Y23" s="31">
        <v>85.6</v>
      </c>
    </row>
    <row r="24" spans="1:25">
      <c r="A24" s="425"/>
      <c r="B24" s="405"/>
      <c r="C24" s="398" t="s">
        <v>23</v>
      </c>
      <c r="D24" s="21">
        <v>1</v>
      </c>
      <c r="E24" s="32">
        <v>78.39</v>
      </c>
      <c r="F24" s="33">
        <v>89.19</v>
      </c>
      <c r="G24" s="33">
        <v>93.53</v>
      </c>
      <c r="H24" s="33">
        <v>97.97</v>
      </c>
      <c r="I24" s="33">
        <v>96.93</v>
      </c>
      <c r="J24" s="33">
        <v>92.49</v>
      </c>
      <c r="K24" s="33">
        <v>94.45</v>
      </c>
      <c r="L24" s="33">
        <v>93.86</v>
      </c>
      <c r="M24" s="33">
        <v>90.61</v>
      </c>
      <c r="N24" s="33">
        <v>88.77</v>
      </c>
      <c r="O24" s="33">
        <v>87.85</v>
      </c>
      <c r="P24" s="33">
        <v>88.69</v>
      </c>
      <c r="Q24" s="33">
        <v>89.47</v>
      </c>
      <c r="R24" s="33">
        <v>88.18</v>
      </c>
      <c r="S24" s="33">
        <v>87.4</v>
      </c>
      <c r="T24" s="33">
        <v>84.93</v>
      </c>
      <c r="U24" s="33">
        <v>82.63</v>
      </c>
      <c r="V24" s="33">
        <v>83</v>
      </c>
      <c r="W24" s="33">
        <v>92.7</v>
      </c>
      <c r="X24" s="33">
        <v>90.4</v>
      </c>
      <c r="Y24" s="34">
        <v>87.5</v>
      </c>
    </row>
    <row r="25" spans="1:25">
      <c r="A25" s="425"/>
      <c r="B25" s="405"/>
      <c r="C25" s="394"/>
      <c r="D25" s="25">
        <v>2</v>
      </c>
      <c r="E25" s="26">
        <v>87.54</v>
      </c>
      <c r="F25" s="27">
        <v>88.8</v>
      </c>
      <c r="G25" s="27">
        <v>90.72</v>
      </c>
      <c r="H25" s="27">
        <v>91.67</v>
      </c>
      <c r="I25" s="27">
        <v>95.07</v>
      </c>
      <c r="J25" s="27">
        <v>93.25</v>
      </c>
      <c r="K25" s="27">
        <v>92.83</v>
      </c>
      <c r="L25" s="27">
        <v>91.95</v>
      </c>
      <c r="M25" s="27">
        <v>91.81</v>
      </c>
      <c r="N25" s="27">
        <v>90.09</v>
      </c>
      <c r="O25" s="27">
        <v>89.66</v>
      </c>
      <c r="P25" s="27">
        <v>88.25</v>
      </c>
      <c r="Q25" s="27">
        <v>90.29</v>
      </c>
      <c r="R25" s="27">
        <v>88.7</v>
      </c>
      <c r="S25" s="27">
        <v>86.23</v>
      </c>
      <c r="T25" s="27">
        <v>83.44</v>
      </c>
      <c r="U25" s="27">
        <v>81.650000000000006</v>
      </c>
      <c r="V25" s="27">
        <v>82.93</v>
      </c>
      <c r="W25" s="27">
        <v>89.8</v>
      </c>
      <c r="X25" s="27">
        <v>89.6</v>
      </c>
      <c r="Y25" s="28">
        <v>87.7</v>
      </c>
    </row>
    <row r="26" spans="1:25">
      <c r="A26" s="425"/>
      <c r="B26" s="405"/>
      <c r="C26" s="394"/>
      <c r="D26" s="25">
        <v>3</v>
      </c>
      <c r="E26" s="26">
        <v>85.42</v>
      </c>
      <c r="F26" s="27">
        <v>89.84</v>
      </c>
      <c r="G26" s="27">
        <v>94.02</v>
      </c>
      <c r="H26" s="27">
        <v>94.77</v>
      </c>
      <c r="I26" s="27">
        <v>94.85</v>
      </c>
      <c r="J26" s="27">
        <v>95.17</v>
      </c>
      <c r="K26" s="27">
        <v>92.91</v>
      </c>
      <c r="L26" s="27">
        <v>93.08</v>
      </c>
      <c r="M26" s="27">
        <v>91.19</v>
      </c>
      <c r="N26" s="27">
        <v>87.65</v>
      </c>
      <c r="O26" s="27">
        <v>87.43</v>
      </c>
      <c r="P26" s="27">
        <v>87.32</v>
      </c>
      <c r="Q26" s="27">
        <v>89.69</v>
      </c>
      <c r="R26" s="27">
        <v>88.63</v>
      </c>
      <c r="S26" s="27">
        <v>87.23</v>
      </c>
      <c r="T26" s="27">
        <v>85.79</v>
      </c>
      <c r="U26" s="27">
        <v>83.12</v>
      </c>
      <c r="V26" s="27">
        <v>82.93</v>
      </c>
      <c r="W26" s="27">
        <v>97</v>
      </c>
      <c r="X26" s="27">
        <v>95.5</v>
      </c>
      <c r="Y26" s="28">
        <v>94.2</v>
      </c>
    </row>
    <row r="27" spans="1:25">
      <c r="A27" s="425"/>
      <c r="B27" s="405"/>
      <c r="C27" s="394"/>
      <c r="D27" s="25">
        <v>4</v>
      </c>
      <c r="E27" s="26">
        <v>79.400000000000006</v>
      </c>
      <c r="F27" s="27">
        <v>86.11</v>
      </c>
      <c r="G27" s="27">
        <v>91.26</v>
      </c>
      <c r="H27" s="27">
        <v>92.11</v>
      </c>
      <c r="I27" s="27">
        <v>96.8</v>
      </c>
      <c r="J27" s="27">
        <v>93.4</v>
      </c>
      <c r="K27" s="27">
        <v>90.42</v>
      </c>
      <c r="L27" s="27">
        <v>90.71</v>
      </c>
      <c r="M27" s="27">
        <v>89.84</v>
      </c>
      <c r="N27" s="27">
        <v>89.16</v>
      </c>
      <c r="O27" s="27">
        <v>88.3</v>
      </c>
      <c r="P27" s="27">
        <v>86.77</v>
      </c>
      <c r="Q27" s="27">
        <v>89.44</v>
      </c>
      <c r="R27" s="27">
        <v>88.8</v>
      </c>
      <c r="S27" s="27">
        <v>85.93</v>
      </c>
      <c r="T27" s="27">
        <v>84.23</v>
      </c>
      <c r="U27" s="27">
        <v>81.87</v>
      </c>
      <c r="V27" s="27">
        <v>83.39</v>
      </c>
      <c r="W27" s="27">
        <v>89.9</v>
      </c>
      <c r="X27" s="27">
        <v>89.4</v>
      </c>
      <c r="Y27" s="28">
        <v>88.3</v>
      </c>
    </row>
    <row r="28" spans="1:25">
      <c r="A28" s="425"/>
      <c r="B28" s="405"/>
      <c r="C28" s="395"/>
      <c r="D28" s="35">
        <v>5</v>
      </c>
      <c r="E28" s="29">
        <v>74.3</v>
      </c>
      <c r="F28" s="30">
        <v>86.12</v>
      </c>
      <c r="G28" s="30">
        <v>93.79</v>
      </c>
      <c r="H28" s="30">
        <v>91.7</v>
      </c>
      <c r="I28" s="30">
        <v>92.46</v>
      </c>
      <c r="J28" s="30">
        <v>92.31</v>
      </c>
      <c r="K28" s="30">
        <v>91.43</v>
      </c>
      <c r="L28" s="30">
        <v>89.62</v>
      </c>
      <c r="M28" s="30">
        <v>86.44</v>
      </c>
      <c r="N28" s="30">
        <v>88.27</v>
      </c>
      <c r="O28" s="30">
        <v>90.04</v>
      </c>
      <c r="P28" s="30">
        <v>87.28</v>
      </c>
      <c r="Q28" s="30">
        <v>89.77</v>
      </c>
      <c r="R28" s="30">
        <v>87.07</v>
      </c>
      <c r="S28" s="30">
        <v>85.67</v>
      </c>
      <c r="T28" s="30">
        <v>83.16</v>
      </c>
      <c r="U28" s="30">
        <v>80.650000000000006</v>
      </c>
      <c r="V28" s="30">
        <v>81.900000000000006</v>
      </c>
      <c r="W28" s="30">
        <v>87.3</v>
      </c>
      <c r="X28" s="30">
        <v>88</v>
      </c>
      <c r="Y28" s="31">
        <v>86.3</v>
      </c>
    </row>
    <row r="29" spans="1:25">
      <c r="A29" s="425"/>
      <c r="B29" s="428"/>
      <c r="C29" s="399" t="s">
        <v>24</v>
      </c>
      <c r="D29" s="397"/>
      <c r="E29" s="36">
        <f t="shared" ref="E29:Y29" si="0">10*LOG((10^(E19/10)+10^(E20/10)+10^(E21/10)+10^(E22/10)+10^(E23/10)+10^(E24/10)+10^(E25/10)+10^(E26/10)+10^(E27/10)+10^(E28/10))/10)</f>
        <v>84.95060002553339</v>
      </c>
      <c r="F29" s="36">
        <f t="shared" si="0"/>
        <v>88.124634057696781</v>
      </c>
      <c r="G29" s="36">
        <f t="shared" si="0"/>
        <v>93.161986345632357</v>
      </c>
      <c r="H29" s="36">
        <f t="shared" si="0"/>
        <v>93.549128545091691</v>
      </c>
      <c r="I29" s="36">
        <f t="shared" si="0"/>
        <v>95.611002659988173</v>
      </c>
      <c r="J29" s="36">
        <f t="shared" si="0"/>
        <v>93.777716145640383</v>
      </c>
      <c r="K29" s="36">
        <f t="shared" si="0"/>
        <v>93.070557720656041</v>
      </c>
      <c r="L29" s="36">
        <f t="shared" si="0"/>
        <v>92.630733731856211</v>
      </c>
      <c r="M29" s="36">
        <f t="shared" si="0"/>
        <v>90.712139673901788</v>
      </c>
      <c r="N29" s="36">
        <f t="shared" si="0"/>
        <v>88.906843671932933</v>
      </c>
      <c r="O29" s="36">
        <f t="shared" si="0"/>
        <v>89.585202567095735</v>
      </c>
      <c r="P29" s="36">
        <f t="shared" si="0"/>
        <v>87.92610870520214</v>
      </c>
      <c r="Q29" s="36">
        <f t="shared" si="0"/>
        <v>89.966819180494056</v>
      </c>
      <c r="R29" s="36">
        <f t="shared" si="0"/>
        <v>88.66689533591375</v>
      </c>
      <c r="S29" s="36">
        <f t="shared" si="0"/>
        <v>86.959269817671142</v>
      </c>
      <c r="T29" s="36">
        <f t="shared" si="0"/>
        <v>84.785313698062794</v>
      </c>
      <c r="U29" s="36">
        <f t="shared" si="0"/>
        <v>82.499783674541504</v>
      </c>
      <c r="V29" s="36">
        <f t="shared" si="0"/>
        <v>83.13079494344818</v>
      </c>
      <c r="W29" s="36">
        <f t="shared" si="0"/>
        <v>92.273276503575588</v>
      </c>
      <c r="X29" s="36">
        <f t="shared" si="0"/>
        <v>90.839528529246792</v>
      </c>
      <c r="Y29" s="37">
        <f t="shared" si="0"/>
        <v>89.182014346997519</v>
      </c>
    </row>
    <row r="30" spans="1:25">
      <c r="A30" s="425"/>
      <c r="B30" s="453"/>
      <c r="C30" s="450"/>
      <c r="D30" s="450"/>
      <c r="E30" s="450"/>
      <c r="F30" s="450"/>
      <c r="G30" s="450"/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49"/>
    </row>
    <row r="31" spans="1:25">
      <c r="A31" s="425"/>
      <c r="B31" s="429" t="s">
        <v>25</v>
      </c>
      <c r="C31" s="16" t="s">
        <v>20</v>
      </c>
      <c r="D31" s="17" t="s">
        <v>21</v>
      </c>
      <c r="E31" s="18">
        <v>50</v>
      </c>
      <c r="F31" s="19">
        <v>63</v>
      </c>
      <c r="G31" s="19">
        <v>80</v>
      </c>
      <c r="H31" s="19">
        <v>100</v>
      </c>
      <c r="I31" s="19">
        <v>125</v>
      </c>
      <c r="J31" s="19">
        <v>160</v>
      </c>
      <c r="K31" s="19">
        <v>200</v>
      </c>
      <c r="L31" s="19">
        <v>250</v>
      </c>
      <c r="M31" s="19">
        <v>315</v>
      </c>
      <c r="N31" s="19">
        <v>400</v>
      </c>
      <c r="O31" s="19">
        <v>500</v>
      </c>
      <c r="P31" s="19">
        <v>630</v>
      </c>
      <c r="Q31" s="19">
        <v>800</v>
      </c>
      <c r="R31" s="19">
        <v>1000</v>
      </c>
      <c r="S31" s="19">
        <v>1250</v>
      </c>
      <c r="T31" s="19">
        <v>1600</v>
      </c>
      <c r="U31" s="19">
        <v>2000</v>
      </c>
      <c r="V31" s="19">
        <v>2500</v>
      </c>
      <c r="W31" s="19">
        <v>3150</v>
      </c>
      <c r="X31" s="19">
        <v>4000</v>
      </c>
      <c r="Y31" s="20">
        <v>5000</v>
      </c>
    </row>
    <row r="32" spans="1:25">
      <c r="A32" s="425"/>
      <c r="B32" s="405"/>
      <c r="C32" s="398" t="s">
        <v>22</v>
      </c>
      <c r="D32" s="21">
        <v>1</v>
      </c>
      <c r="E32" s="22">
        <v>56.66</v>
      </c>
      <c r="F32" s="23">
        <v>47.77</v>
      </c>
      <c r="G32" s="23">
        <v>40.44</v>
      </c>
      <c r="H32" s="23">
        <v>45.71</v>
      </c>
      <c r="I32" s="23">
        <v>48.5</v>
      </c>
      <c r="J32" s="23">
        <v>41</v>
      </c>
      <c r="K32" s="23">
        <v>34</v>
      </c>
      <c r="L32" s="23">
        <v>33.200000000000003</v>
      </c>
      <c r="M32" s="23">
        <v>30.8</v>
      </c>
      <c r="N32" s="23">
        <v>27.2</v>
      </c>
      <c r="O32" s="23">
        <v>25</v>
      </c>
      <c r="P32" s="23">
        <v>22.6</v>
      </c>
      <c r="Q32" s="23">
        <v>20.8</v>
      </c>
      <c r="R32" s="38">
        <v>21.1</v>
      </c>
      <c r="S32" s="23">
        <v>23.2</v>
      </c>
      <c r="T32" s="23">
        <v>20.5</v>
      </c>
      <c r="U32" s="23">
        <v>18.7</v>
      </c>
      <c r="V32" s="23">
        <v>14</v>
      </c>
      <c r="W32" s="38">
        <v>10.1</v>
      </c>
      <c r="X32" s="38">
        <v>9.6</v>
      </c>
      <c r="Y32" s="24">
        <v>8.9</v>
      </c>
    </row>
    <row r="33" spans="1:25">
      <c r="A33" s="425"/>
      <c r="B33" s="405"/>
      <c r="C33" s="394"/>
      <c r="D33" s="25">
        <v>2</v>
      </c>
      <c r="E33" s="26">
        <v>53.69</v>
      </c>
      <c r="F33" s="27">
        <v>44.5</v>
      </c>
      <c r="G33" s="27">
        <v>37.6</v>
      </c>
      <c r="H33" s="27">
        <v>45.63</v>
      </c>
      <c r="I33" s="27">
        <v>44.2</v>
      </c>
      <c r="J33" s="27">
        <v>38</v>
      </c>
      <c r="K33" s="27">
        <v>32.6</v>
      </c>
      <c r="L33" s="27">
        <v>34</v>
      </c>
      <c r="M33" s="27">
        <v>32.1</v>
      </c>
      <c r="N33" s="27">
        <v>29.7</v>
      </c>
      <c r="O33" s="27">
        <v>25.4</v>
      </c>
      <c r="P33" s="27">
        <v>21.5</v>
      </c>
      <c r="Q33" s="27">
        <v>20</v>
      </c>
      <c r="R33" s="27">
        <v>20.7</v>
      </c>
      <c r="S33" s="27">
        <v>24.4</v>
      </c>
      <c r="T33" s="27">
        <v>20.8</v>
      </c>
      <c r="U33" s="27">
        <v>17.600000000000001</v>
      </c>
      <c r="V33" s="27">
        <v>14.3</v>
      </c>
      <c r="W33" s="27">
        <v>13.4</v>
      </c>
      <c r="X33" s="27">
        <v>10.5</v>
      </c>
      <c r="Y33" s="28">
        <v>9</v>
      </c>
    </row>
    <row r="34" spans="1:25">
      <c r="A34" s="425"/>
      <c r="B34" s="405"/>
      <c r="C34" s="394"/>
      <c r="D34" s="25">
        <v>3</v>
      </c>
      <c r="E34" s="26">
        <v>54.78</v>
      </c>
      <c r="F34" s="27">
        <v>43.19</v>
      </c>
      <c r="G34" s="27">
        <v>39.700000000000003</v>
      </c>
      <c r="H34" s="27">
        <v>44.89</v>
      </c>
      <c r="I34" s="27">
        <v>49.3</v>
      </c>
      <c r="J34" s="27">
        <v>41.7</v>
      </c>
      <c r="K34" s="27">
        <v>35.4</v>
      </c>
      <c r="L34" s="39">
        <v>31.1</v>
      </c>
      <c r="M34" s="27">
        <v>31.4</v>
      </c>
      <c r="N34" s="27">
        <v>26.5</v>
      </c>
      <c r="O34" s="27">
        <v>25.6</v>
      </c>
      <c r="P34" s="27">
        <v>21.4</v>
      </c>
      <c r="Q34" s="27">
        <v>19.899999999999999</v>
      </c>
      <c r="R34" s="27">
        <v>19.899999999999999</v>
      </c>
      <c r="S34" s="39">
        <v>23.1</v>
      </c>
      <c r="T34" s="27">
        <v>19.3</v>
      </c>
      <c r="U34" s="27">
        <v>18.2</v>
      </c>
      <c r="V34" s="27">
        <v>14.7</v>
      </c>
      <c r="W34" s="27">
        <v>12.7</v>
      </c>
      <c r="X34" s="27">
        <v>10.199999999999999</v>
      </c>
      <c r="Y34" s="28">
        <v>9.1999999999999993</v>
      </c>
    </row>
    <row r="35" spans="1:25">
      <c r="A35" s="425"/>
      <c r="B35" s="405"/>
      <c r="C35" s="394"/>
      <c r="D35" s="25">
        <v>4</v>
      </c>
      <c r="E35" s="26">
        <v>55.01</v>
      </c>
      <c r="F35" s="27">
        <v>45.67</v>
      </c>
      <c r="G35" s="27">
        <v>39.869999999999997</v>
      </c>
      <c r="H35" s="27">
        <v>45.56</v>
      </c>
      <c r="I35" s="27">
        <v>39.6</v>
      </c>
      <c r="J35" s="27">
        <v>40.799999999999997</v>
      </c>
      <c r="K35" s="27">
        <v>35.9</v>
      </c>
      <c r="L35" s="27">
        <v>34.200000000000003</v>
      </c>
      <c r="M35" s="27">
        <v>32</v>
      </c>
      <c r="N35" s="27">
        <v>28.9</v>
      </c>
      <c r="O35" s="27">
        <v>23.2</v>
      </c>
      <c r="P35" s="27">
        <v>21.9</v>
      </c>
      <c r="Q35" s="27">
        <v>20.7</v>
      </c>
      <c r="R35" s="27">
        <v>19.7</v>
      </c>
      <c r="S35" s="27">
        <v>20.9</v>
      </c>
      <c r="T35" s="27">
        <v>19.399999999999999</v>
      </c>
      <c r="U35" s="27">
        <v>16.899999999999999</v>
      </c>
      <c r="V35" s="27">
        <v>13.2</v>
      </c>
      <c r="W35" s="27">
        <v>11.4</v>
      </c>
      <c r="X35" s="39">
        <v>9.5</v>
      </c>
      <c r="Y35" s="28">
        <v>8.9</v>
      </c>
    </row>
    <row r="36" spans="1:25">
      <c r="A36" s="425"/>
      <c r="B36" s="405"/>
      <c r="C36" s="395"/>
      <c r="D36" s="25">
        <v>5</v>
      </c>
      <c r="E36" s="29">
        <v>53.89</v>
      </c>
      <c r="F36" s="30">
        <v>44.59</v>
      </c>
      <c r="G36" s="30">
        <v>38.71</v>
      </c>
      <c r="H36" s="30">
        <v>45.31</v>
      </c>
      <c r="I36" s="30">
        <v>37.700000000000003</v>
      </c>
      <c r="J36" s="30">
        <v>37.200000000000003</v>
      </c>
      <c r="K36" s="30">
        <v>37.799999999999997</v>
      </c>
      <c r="L36" s="30">
        <v>33</v>
      </c>
      <c r="M36" s="40">
        <v>31.1</v>
      </c>
      <c r="N36" s="30">
        <v>27.8</v>
      </c>
      <c r="O36" s="30">
        <v>23.9</v>
      </c>
      <c r="P36" s="30">
        <v>21.9</v>
      </c>
      <c r="Q36" s="30">
        <v>23.6</v>
      </c>
      <c r="R36" s="30">
        <v>23.2</v>
      </c>
      <c r="S36" s="30">
        <v>25.2</v>
      </c>
      <c r="T36" s="30">
        <v>22.6</v>
      </c>
      <c r="U36" s="30">
        <v>18.5</v>
      </c>
      <c r="V36" s="30">
        <v>16.2</v>
      </c>
      <c r="W36" s="30">
        <v>14.9</v>
      </c>
      <c r="X36" s="30">
        <v>13.9</v>
      </c>
      <c r="Y36" s="31">
        <v>12.9</v>
      </c>
    </row>
    <row r="37" spans="1:25">
      <c r="A37" s="425"/>
      <c r="B37" s="405"/>
      <c r="C37" s="398" t="s">
        <v>23</v>
      </c>
      <c r="D37" s="21">
        <v>1</v>
      </c>
      <c r="E37" s="32">
        <v>54.23</v>
      </c>
      <c r="F37" s="33">
        <v>43.89</v>
      </c>
      <c r="G37" s="33">
        <v>37.99</v>
      </c>
      <c r="H37" s="33">
        <v>46.71</v>
      </c>
      <c r="I37" s="33">
        <v>40.200000000000003</v>
      </c>
      <c r="J37" s="33">
        <v>39.5</v>
      </c>
      <c r="K37" s="33">
        <v>36.299999999999997</v>
      </c>
      <c r="L37" s="33">
        <v>32.200000000000003</v>
      </c>
      <c r="M37" s="33">
        <v>28.9</v>
      </c>
      <c r="N37" s="33">
        <v>26.7</v>
      </c>
      <c r="O37" s="33">
        <v>22.7</v>
      </c>
      <c r="P37" s="33">
        <v>21.5</v>
      </c>
      <c r="Q37" s="33">
        <v>18.8</v>
      </c>
      <c r="R37" s="33">
        <v>17.899999999999999</v>
      </c>
      <c r="S37" s="33">
        <v>20</v>
      </c>
      <c r="T37" s="33">
        <v>17.399999999999999</v>
      </c>
      <c r="U37" s="41">
        <v>16.100000000000001</v>
      </c>
      <c r="V37" s="41">
        <v>14.1</v>
      </c>
      <c r="W37" s="33">
        <v>12.6</v>
      </c>
      <c r="X37" s="41">
        <v>11.3</v>
      </c>
      <c r="Y37" s="34">
        <v>10.6</v>
      </c>
    </row>
    <row r="38" spans="1:25">
      <c r="A38" s="425"/>
      <c r="B38" s="405"/>
      <c r="C38" s="394"/>
      <c r="D38" s="25">
        <v>2</v>
      </c>
      <c r="E38" s="26">
        <v>53.78</v>
      </c>
      <c r="F38" s="27">
        <v>44.31</v>
      </c>
      <c r="G38" s="27">
        <v>38.79</v>
      </c>
      <c r="H38" s="27">
        <v>44.99</v>
      </c>
      <c r="I38" s="27">
        <v>36.5</v>
      </c>
      <c r="J38" s="27">
        <v>36.200000000000003</v>
      </c>
      <c r="K38" s="27">
        <v>34.5</v>
      </c>
      <c r="L38" s="27">
        <v>33.6</v>
      </c>
      <c r="M38" s="27">
        <v>28.8</v>
      </c>
      <c r="N38" s="27">
        <v>28.8</v>
      </c>
      <c r="O38" s="27">
        <v>20.399999999999999</v>
      </c>
      <c r="P38" s="27">
        <v>20.5</v>
      </c>
      <c r="Q38" s="27">
        <v>18.2</v>
      </c>
      <c r="R38" s="39">
        <v>18.100000000000001</v>
      </c>
      <c r="S38" s="39">
        <v>21.1</v>
      </c>
      <c r="T38" s="27">
        <v>18.7</v>
      </c>
      <c r="U38" s="27">
        <v>17</v>
      </c>
      <c r="V38" s="27">
        <v>14.6</v>
      </c>
      <c r="W38" s="27">
        <v>12.2</v>
      </c>
      <c r="X38" s="39">
        <v>11</v>
      </c>
      <c r="Y38" s="28">
        <v>10.3</v>
      </c>
    </row>
    <row r="39" spans="1:25">
      <c r="A39" s="425"/>
      <c r="B39" s="405"/>
      <c r="C39" s="394"/>
      <c r="D39" s="25">
        <v>3</v>
      </c>
      <c r="E39" s="26">
        <v>54.78</v>
      </c>
      <c r="F39" s="27">
        <v>44.89</v>
      </c>
      <c r="G39" s="27">
        <v>38.51</v>
      </c>
      <c r="H39" s="27">
        <v>44.79</v>
      </c>
      <c r="I39" s="27">
        <v>42.2</v>
      </c>
      <c r="J39" s="27">
        <v>39.200000000000003</v>
      </c>
      <c r="K39" s="27">
        <v>34.799999999999997</v>
      </c>
      <c r="L39" s="27">
        <v>30.5</v>
      </c>
      <c r="M39" s="27">
        <v>29.4</v>
      </c>
      <c r="N39" s="39">
        <v>26.1</v>
      </c>
      <c r="O39" s="27">
        <v>23.4</v>
      </c>
      <c r="P39" s="27">
        <v>22.8</v>
      </c>
      <c r="Q39" s="27">
        <v>25.8</v>
      </c>
      <c r="R39" s="27">
        <v>24</v>
      </c>
      <c r="S39" s="27">
        <v>25.4</v>
      </c>
      <c r="T39" s="27">
        <v>25.4</v>
      </c>
      <c r="U39" s="27">
        <v>22.5</v>
      </c>
      <c r="V39" s="27">
        <v>12.89</v>
      </c>
      <c r="W39" s="27">
        <v>15.2</v>
      </c>
      <c r="X39" s="39">
        <v>13.1</v>
      </c>
      <c r="Y39" s="28">
        <v>11.9</v>
      </c>
    </row>
    <row r="40" spans="1:25">
      <c r="A40" s="425"/>
      <c r="B40" s="405"/>
      <c r="C40" s="394"/>
      <c r="D40" s="25">
        <v>4</v>
      </c>
      <c r="E40" s="26">
        <v>51.96</v>
      </c>
      <c r="F40" s="27">
        <v>45.67</v>
      </c>
      <c r="G40" s="27">
        <v>39.89</v>
      </c>
      <c r="H40" s="27">
        <v>45.85</v>
      </c>
      <c r="I40" s="27">
        <v>40.299999999999997</v>
      </c>
      <c r="J40" s="27">
        <v>35.299999999999997</v>
      </c>
      <c r="K40" s="27">
        <v>37.299999999999997</v>
      </c>
      <c r="L40" s="27">
        <v>33</v>
      </c>
      <c r="M40" s="27">
        <v>28.7</v>
      </c>
      <c r="N40" s="27">
        <v>26.6</v>
      </c>
      <c r="O40" s="27">
        <v>21.8</v>
      </c>
      <c r="P40" s="27">
        <v>19.2</v>
      </c>
      <c r="Q40" s="27">
        <v>16.5</v>
      </c>
      <c r="R40" s="27">
        <v>16.2</v>
      </c>
      <c r="S40" s="39">
        <v>19.100000000000001</v>
      </c>
      <c r="T40" s="27">
        <v>17.2</v>
      </c>
      <c r="U40" s="27">
        <v>15.7</v>
      </c>
      <c r="V40" s="27">
        <v>13</v>
      </c>
      <c r="W40" s="27">
        <v>11.3</v>
      </c>
      <c r="X40" s="27">
        <v>9.9</v>
      </c>
      <c r="Y40" s="28">
        <v>9.6</v>
      </c>
    </row>
    <row r="41" spans="1:25">
      <c r="A41" s="425"/>
      <c r="B41" s="405"/>
      <c r="C41" s="395"/>
      <c r="D41" s="35">
        <v>5</v>
      </c>
      <c r="E41" s="29">
        <v>51.79</v>
      </c>
      <c r="F41" s="30">
        <v>43.89</v>
      </c>
      <c r="G41" s="30">
        <v>36.700000000000003</v>
      </c>
      <c r="H41" s="30">
        <v>44.79</v>
      </c>
      <c r="I41" s="30">
        <v>36.799999999999997</v>
      </c>
      <c r="J41" s="30">
        <v>34.5</v>
      </c>
      <c r="K41" s="30">
        <v>35.200000000000003</v>
      </c>
      <c r="L41" s="30">
        <v>30.8</v>
      </c>
      <c r="M41" s="30">
        <v>28.5</v>
      </c>
      <c r="N41" s="30">
        <v>25.7</v>
      </c>
      <c r="O41" s="30">
        <v>23</v>
      </c>
      <c r="P41" s="30">
        <v>20.3</v>
      </c>
      <c r="Q41" s="40">
        <v>18.100000000000001</v>
      </c>
      <c r="R41" s="30">
        <v>19.3</v>
      </c>
      <c r="S41" s="30">
        <v>18.7</v>
      </c>
      <c r="T41" s="30">
        <v>17.899999999999999</v>
      </c>
      <c r="U41" s="30">
        <v>15.8</v>
      </c>
      <c r="V41" s="30">
        <v>13.6</v>
      </c>
      <c r="W41" s="30">
        <v>12.5</v>
      </c>
      <c r="X41" s="30">
        <v>11.6</v>
      </c>
      <c r="Y41" s="31">
        <v>11</v>
      </c>
    </row>
    <row r="42" spans="1:25">
      <c r="A42" s="425"/>
      <c r="B42" s="405"/>
      <c r="C42" s="399" t="s">
        <v>26</v>
      </c>
      <c r="D42" s="397"/>
      <c r="E42" s="36">
        <f t="shared" ref="E42:Y42" si="1">10*LOG((10^(E32/10)+10^(E33/10)+10^(E34/10)+10^(E35/10)+10^(E36/10)+10^(E37/10)+10^(E38/10)+10^(E39/10)+10^(E40/10)+10^(E41/10))/10)</f>
        <v>54.268501736221218</v>
      </c>
      <c r="F42" s="36">
        <f t="shared" si="1"/>
        <v>45.027410371617229</v>
      </c>
      <c r="G42" s="36">
        <f t="shared" si="1"/>
        <v>38.958361306886161</v>
      </c>
      <c r="H42" s="36">
        <f t="shared" si="1"/>
        <v>45.461954261861976</v>
      </c>
      <c r="I42" s="36">
        <f t="shared" si="1"/>
        <v>43.878436254947005</v>
      </c>
      <c r="J42" s="36">
        <f t="shared" si="1"/>
        <v>38.952362778238559</v>
      </c>
      <c r="K42" s="36">
        <f t="shared" si="1"/>
        <v>35.623019324727323</v>
      </c>
      <c r="L42" s="36">
        <f t="shared" si="1"/>
        <v>32.738103251456899</v>
      </c>
      <c r="M42" s="36">
        <f t="shared" si="1"/>
        <v>30.387252798036041</v>
      </c>
      <c r="N42" s="36">
        <f t="shared" si="1"/>
        <v>27.593556801388509</v>
      </c>
      <c r="O42" s="36">
        <f t="shared" si="1"/>
        <v>23.703202748085236</v>
      </c>
      <c r="P42" s="36">
        <f t="shared" si="1"/>
        <v>21.477862192616087</v>
      </c>
      <c r="Q42" s="36">
        <f t="shared" si="1"/>
        <v>21.125637707794581</v>
      </c>
      <c r="R42" s="36">
        <f t="shared" si="1"/>
        <v>20.608895614496046</v>
      </c>
      <c r="S42" s="36">
        <f t="shared" si="1"/>
        <v>22.726908218941343</v>
      </c>
      <c r="T42" s="36">
        <f t="shared" si="1"/>
        <v>20.706180458888959</v>
      </c>
      <c r="U42" s="36">
        <f t="shared" si="1"/>
        <v>18.204471032610989</v>
      </c>
      <c r="V42" s="36">
        <f t="shared" si="1"/>
        <v>14.166161755648403</v>
      </c>
      <c r="W42" s="36">
        <f t="shared" si="1"/>
        <v>12.891799418315591</v>
      </c>
      <c r="X42" s="36">
        <f t="shared" si="1"/>
        <v>11.303151393162603</v>
      </c>
      <c r="Y42" s="37">
        <f t="shared" si="1"/>
        <v>10.440635249942176</v>
      </c>
    </row>
    <row r="43" spans="1:25">
      <c r="A43" s="426"/>
      <c r="B43" s="428"/>
      <c r="C43" s="399" t="s">
        <v>27</v>
      </c>
      <c r="D43" s="397"/>
      <c r="E43" s="36">
        <f t="shared" ref="E43:Y43" si="2">IF(E52&gt;=10,E42,IF(6&lt;E52&lt;10,10*LOG((10^(E42/10))-(10^(E51/10))),E42-1.3))</f>
        <v>54.268501736221218</v>
      </c>
      <c r="F43" s="36">
        <f t="shared" si="2"/>
        <v>45.027410371617229</v>
      </c>
      <c r="G43" s="36">
        <f t="shared" si="2"/>
        <v>38.958361306886161</v>
      </c>
      <c r="H43" s="36">
        <f t="shared" si="2"/>
        <v>45.461954261861976</v>
      </c>
      <c r="I43" s="36">
        <f t="shared" si="2"/>
        <v>43.878436254947005</v>
      </c>
      <c r="J43" s="36">
        <f t="shared" si="2"/>
        <v>38.952362778238559</v>
      </c>
      <c r="K43" s="36">
        <f t="shared" si="2"/>
        <v>35.623019324727323</v>
      </c>
      <c r="L43" s="36">
        <f t="shared" si="2"/>
        <v>32.738103251456899</v>
      </c>
      <c r="M43" s="36">
        <f t="shared" si="2"/>
        <v>30.387252798036041</v>
      </c>
      <c r="N43" s="36">
        <f t="shared" si="2"/>
        <v>27.593556801388509</v>
      </c>
      <c r="O43" s="36">
        <f t="shared" si="2"/>
        <v>22.403202748085235</v>
      </c>
      <c r="P43" s="36">
        <f t="shared" si="2"/>
        <v>20.177862192616086</v>
      </c>
      <c r="Q43" s="36">
        <f t="shared" si="2"/>
        <v>19.825637707794581</v>
      </c>
      <c r="R43" s="36">
        <f t="shared" si="2"/>
        <v>19.308895614496045</v>
      </c>
      <c r="S43" s="36">
        <f t="shared" si="2"/>
        <v>21.426908218941342</v>
      </c>
      <c r="T43" s="36">
        <f t="shared" si="2"/>
        <v>19.406180458888958</v>
      </c>
      <c r="U43" s="36">
        <f t="shared" si="2"/>
        <v>16.904471032610989</v>
      </c>
      <c r="V43" s="36">
        <f t="shared" si="2"/>
        <v>12.866161755648402</v>
      </c>
      <c r="W43" s="36">
        <f t="shared" si="2"/>
        <v>11.59179941831559</v>
      </c>
      <c r="X43" s="36">
        <f t="shared" si="2"/>
        <v>10.003151393162602</v>
      </c>
      <c r="Y43" s="37">
        <f t="shared" si="2"/>
        <v>9.140635249942175</v>
      </c>
    </row>
    <row r="44" spans="1: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5"/>
    </row>
    <row r="45" spans="1:25">
      <c r="A45" s="400" t="s">
        <v>28</v>
      </c>
      <c r="B45" s="403" t="s">
        <v>25</v>
      </c>
      <c r="C45" s="404"/>
      <c r="D45" s="42" t="s">
        <v>21</v>
      </c>
      <c r="E45" s="43">
        <v>50</v>
      </c>
      <c r="F45" s="44">
        <v>63</v>
      </c>
      <c r="G45" s="44">
        <v>80</v>
      </c>
      <c r="H45" s="44">
        <v>100</v>
      </c>
      <c r="I45" s="44">
        <v>125</v>
      </c>
      <c r="J45" s="44">
        <v>160</v>
      </c>
      <c r="K45" s="44">
        <v>200</v>
      </c>
      <c r="L45" s="44">
        <v>250</v>
      </c>
      <c r="M45" s="44">
        <v>315</v>
      </c>
      <c r="N45" s="44">
        <v>400</v>
      </c>
      <c r="O45" s="44">
        <v>500</v>
      </c>
      <c r="P45" s="44">
        <v>630</v>
      </c>
      <c r="Q45" s="44">
        <v>800</v>
      </c>
      <c r="R45" s="44">
        <v>1000</v>
      </c>
      <c r="S45" s="44">
        <v>1250</v>
      </c>
      <c r="T45" s="44">
        <v>1600</v>
      </c>
      <c r="U45" s="44">
        <v>2000</v>
      </c>
      <c r="V45" s="44">
        <v>2500</v>
      </c>
      <c r="W45" s="44">
        <v>3150</v>
      </c>
      <c r="X45" s="44">
        <v>4000</v>
      </c>
      <c r="Y45" s="45">
        <v>5000</v>
      </c>
    </row>
    <row r="46" spans="1:25">
      <c r="A46" s="401"/>
      <c r="B46" s="405"/>
      <c r="C46" s="406"/>
      <c r="D46" s="46">
        <v>1</v>
      </c>
      <c r="E46" s="47">
        <v>12.7</v>
      </c>
      <c r="F46" s="47">
        <v>7.9</v>
      </c>
      <c r="G46" s="47">
        <v>9.6</v>
      </c>
      <c r="H46" s="48">
        <v>8</v>
      </c>
      <c r="I46" s="47">
        <v>13</v>
      </c>
      <c r="J46" s="47">
        <v>15.9</v>
      </c>
      <c r="K46" s="47">
        <v>14.9</v>
      </c>
      <c r="L46" s="48">
        <v>15.1</v>
      </c>
      <c r="M46" s="47">
        <v>12.3</v>
      </c>
      <c r="N46" s="47">
        <v>12.6</v>
      </c>
      <c r="O46" s="47">
        <v>14.2</v>
      </c>
      <c r="P46" s="47">
        <v>15.6</v>
      </c>
      <c r="Q46" s="47">
        <v>19.5</v>
      </c>
      <c r="R46" s="47">
        <v>17.3</v>
      </c>
      <c r="S46" s="47">
        <v>14.7</v>
      </c>
      <c r="T46" s="47">
        <v>12.8</v>
      </c>
      <c r="U46" s="47">
        <v>9.1999999999999993</v>
      </c>
      <c r="V46" s="48">
        <v>9.1</v>
      </c>
      <c r="W46" s="47">
        <v>8.6999999999999993</v>
      </c>
      <c r="X46" s="47">
        <v>8.5</v>
      </c>
      <c r="Y46" s="49">
        <v>5.56</v>
      </c>
    </row>
    <row r="47" spans="1:25">
      <c r="A47" s="401"/>
      <c r="B47" s="405"/>
      <c r="C47" s="406"/>
      <c r="D47" s="50">
        <v>2</v>
      </c>
      <c r="E47" s="51">
        <v>6.2</v>
      </c>
      <c r="F47" s="51">
        <v>3.4</v>
      </c>
      <c r="G47" s="51">
        <v>10</v>
      </c>
      <c r="H47" s="51">
        <v>4.3</v>
      </c>
      <c r="I47" s="51">
        <v>6.5</v>
      </c>
      <c r="J47" s="51">
        <v>14</v>
      </c>
      <c r="K47" s="52">
        <v>14.8</v>
      </c>
      <c r="L47" s="51">
        <v>15.8</v>
      </c>
      <c r="M47" s="52">
        <v>12.1</v>
      </c>
      <c r="N47" s="51">
        <v>13.8</v>
      </c>
      <c r="O47" s="51">
        <v>15.2</v>
      </c>
      <c r="P47" s="51">
        <v>14.6</v>
      </c>
      <c r="Q47" s="51">
        <v>17.899999999999999</v>
      </c>
      <c r="R47" s="52">
        <v>16.100000000000001</v>
      </c>
      <c r="S47" s="51">
        <v>14.2</v>
      </c>
      <c r="T47" s="51">
        <v>12.3</v>
      </c>
      <c r="U47" s="51">
        <v>9.1999999999999993</v>
      </c>
      <c r="V47" s="51">
        <v>8.8000000000000007</v>
      </c>
      <c r="W47" s="52">
        <v>8.1</v>
      </c>
      <c r="X47" s="51">
        <v>8</v>
      </c>
      <c r="Y47" s="53">
        <v>6.23</v>
      </c>
    </row>
    <row r="48" spans="1:25">
      <c r="A48" s="401"/>
      <c r="B48" s="405"/>
      <c r="C48" s="406"/>
      <c r="D48" s="50">
        <v>3</v>
      </c>
      <c r="E48" s="51">
        <v>13.4</v>
      </c>
      <c r="F48" s="51">
        <v>6.6</v>
      </c>
      <c r="G48" s="51">
        <v>0.5</v>
      </c>
      <c r="H48" s="51">
        <v>9.8000000000000007</v>
      </c>
      <c r="I48" s="51">
        <v>5.6</v>
      </c>
      <c r="J48" s="51">
        <v>10.7</v>
      </c>
      <c r="K48" s="51">
        <v>11.8</v>
      </c>
      <c r="L48" s="51">
        <v>13.2</v>
      </c>
      <c r="M48" s="51">
        <v>10.7</v>
      </c>
      <c r="N48" s="52">
        <v>12</v>
      </c>
      <c r="O48" s="51">
        <v>12.5</v>
      </c>
      <c r="P48" s="51">
        <v>14.5</v>
      </c>
      <c r="Q48" s="51">
        <v>17.2</v>
      </c>
      <c r="R48" s="51">
        <v>15.8</v>
      </c>
      <c r="S48" s="51">
        <v>14.7</v>
      </c>
      <c r="T48" s="51">
        <v>13.6</v>
      </c>
      <c r="U48" s="51">
        <v>13.2</v>
      </c>
      <c r="V48" s="51">
        <v>14.3</v>
      </c>
      <c r="W48" s="51">
        <v>12.9</v>
      </c>
      <c r="X48" s="52">
        <v>12.1</v>
      </c>
      <c r="Y48" s="53">
        <v>5.21</v>
      </c>
    </row>
    <row r="49" spans="1:25">
      <c r="A49" s="401"/>
      <c r="B49" s="405"/>
      <c r="C49" s="406"/>
      <c r="D49" s="50">
        <v>4</v>
      </c>
      <c r="E49" s="51">
        <v>10</v>
      </c>
      <c r="F49" s="51">
        <v>6.3</v>
      </c>
      <c r="G49" s="51">
        <v>4.3</v>
      </c>
      <c r="H49" s="51">
        <v>3.2</v>
      </c>
      <c r="I49" s="51">
        <v>5.9</v>
      </c>
      <c r="J49" s="51">
        <v>9</v>
      </c>
      <c r="K49" s="51">
        <v>14.3</v>
      </c>
      <c r="L49" s="51">
        <v>12.9</v>
      </c>
      <c r="M49" s="51">
        <v>15</v>
      </c>
      <c r="N49" s="51">
        <v>14.9</v>
      </c>
      <c r="O49" s="51">
        <v>17.600000000000001</v>
      </c>
      <c r="P49" s="52">
        <v>20.100000000000001</v>
      </c>
      <c r="Q49" s="52">
        <v>24</v>
      </c>
      <c r="R49" s="51">
        <v>20.5</v>
      </c>
      <c r="S49" s="51">
        <v>22</v>
      </c>
      <c r="T49" s="51">
        <v>20</v>
      </c>
      <c r="U49" s="51">
        <v>13.9</v>
      </c>
      <c r="V49" s="51">
        <v>12.2</v>
      </c>
      <c r="W49" s="51">
        <v>10.9</v>
      </c>
      <c r="X49" s="51">
        <v>10</v>
      </c>
      <c r="Y49" s="54">
        <v>5.01</v>
      </c>
    </row>
    <row r="50" spans="1:25">
      <c r="A50" s="401"/>
      <c r="B50" s="405"/>
      <c r="C50" s="406"/>
      <c r="D50" s="55">
        <v>5</v>
      </c>
      <c r="E50" s="56">
        <v>4.5999999999999996</v>
      </c>
      <c r="F50" s="56">
        <v>12.2</v>
      </c>
      <c r="G50" s="56">
        <v>7.8</v>
      </c>
      <c r="H50" s="57">
        <v>11</v>
      </c>
      <c r="I50" s="56">
        <v>9</v>
      </c>
      <c r="J50" s="57">
        <v>13.1</v>
      </c>
      <c r="K50" s="56">
        <v>17.7</v>
      </c>
      <c r="L50" s="57">
        <v>14</v>
      </c>
      <c r="M50" s="56">
        <v>18.399999999999999</v>
      </c>
      <c r="N50" s="57">
        <v>17.600000000000001</v>
      </c>
      <c r="O50" s="56">
        <v>21.9</v>
      </c>
      <c r="P50" s="57">
        <v>19.100000000000001</v>
      </c>
      <c r="Q50" s="57">
        <v>18.600000000000001</v>
      </c>
      <c r="R50" s="56">
        <v>17</v>
      </c>
      <c r="S50" s="56">
        <v>15.6</v>
      </c>
      <c r="T50" s="56">
        <v>14.6</v>
      </c>
      <c r="U50" s="56">
        <v>13.8</v>
      </c>
      <c r="V50" s="57">
        <v>13.5</v>
      </c>
      <c r="W50" s="56">
        <v>11.9</v>
      </c>
      <c r="X50" s="56">
        <v>12.2</v>
      </c>
      <c r="Y50" s="58">
        <v>5</v>
      </c>
    </row>
    <row r="51" spans="1:25">
      <c r="A51" s="401"/>
      <c r="B51" s="405"/>
      <c r="C51" s="406"/>
      <c r="D51" s="59" t="s">
        <v>29</v>
      </c>
      <c r="E51" s="60">
        <f t="shared" ref="E51:Y51" si="3">10*LOG((10^(E46/10)+10^(E47/10)+10^(E48/10)+10^(E49/10)+10^(E50/10))/5)</f>
        <v>10.610844768759256</v>
      </c>
      <c r="F51" s="60">
        <f t="shared" si="3"/>
        <v>8.2977008722187904</v>
      </c>
      <c r="G51" s="60">
        <f t="shared" si="3"/>
        <v>7.6281741843963777</v>
      </c>
      <c r="H51" s="60">
        <f t="shared" si="3"/>
        <v>8.2255490473476698</v>
      </c>
      <c r="I51" s="60">
        <f t="shared" si="3"/>
        <v>9.0182841377701095</v>
      </c>
      <c r="J51" s="60">
        <f t="shared" si="3"/>
        <v>13.186184433477042</v>
      </c>
      <c r="K51" s="60">
        <f t="shared" si="3"/>
        <v>15.10646327301375</v>
      </c>
      <c r="L51" s="60">
        <f t="shared" si="3"/>
        <v>14.342129463057853</v>
      </c>
      <c r="M51" s="60">
        <f t="shared" si="3"/>
        <v>14.646546097896437</v>
      </c>
      <c r="N51" s="60">
        <f t="shared" si="3"/>
        <v>14.668119374446819</v>
      </c>
      <c r="O51" s="60">
        <f t="shared" si="3"/>
        <v>17.628649055237805</v>
      </c>
      <c r="P51" s="60">
        <f t="shared" si="3"/>
        <v>17.434224277390889</v>
      </c>
      <c r="Q51" s="60">
        <f t="shared" si="3"/>
        <v>20.227561988868004</v>
      </c>
      <c r="R51" s="60">
        <f t="shared" si="3"/>
        <v>17.705290648199181</v>
      </c>
      <c r="S51" s="60">
        <f t="shared" si="3"/>
        <v>17.483802980626574</v>
      </c>
      <c r="T51" s="60">
        <f t="shared" si="3"/>
        <v>15.746932884202938</v>
      </c>
      <c r="U51" s="60">
        <f t="shared" si="3"/>
        <v>12.358497820577583</v>
      </c>
      <c r="V51" s="60">
        <f t="shared" si="3"/>
        <v>12.127867273577813</v>
      </c>
      <c r="W51" s="60">
        <f t="shared" si="3"/>
        <v>10.874899779775248</v>
      </c>
      <c r="X51" s="60">
        <f t="shared" si="3"/>
        <v>10.507895039220648</v>
      </c>
      <c r="Y51" s="61">
        <f t="shared" si="3"/>
        <v>5.4272269956651842</v>
      </c>
    </row>
    <row r="52" spans="1:25">
      <c r="A52" s="402"/>
      <c r="B52" s="407"/>
      <c r="C52" s="408"/>
      <c r="D52" s="62" t="s">
        <v>30</v>
      </c>
      <c r="E52" s="60">
        <f t="shared" ref="E52:Y52" si="4">E42-E51</f>
        <v>43.657656967461961</v>
      </c>
      <c r="F52" s="60">
        <f t="shared" si="4"/>
        <v>36.729709499398439</v>
      </c>
      <c r="G52" s="60">
        <f t="shared" si="4"/>
        <v>31.330187122489782</v>
      </c>
      <c r="H52" s="60">
        <f t="shared" si="4"/>
        <v>37.236405214514306</v>
      </c>
      <c r="I52" s="60">
        <f t="shared" si="4"/>
        <v>34.860152117176895</v>
      </c>
      <c r="J52" s="60">
        <f t="shared" si="4"/>
        <v>25.766178344761517</v>
      </c>
      <c r="K52" s="60">
        <f t="shared" si="4"/>
        <v>20.516556051713572</v>
      </c>
      <c r="L52" s="60">
        <f t="shared" si="4"/>
        <v>18.395973788399047</v>
      </c>
      <c r="M52" s="60">
        <f t="shared" si="4"/>
        <v>15.740706700139604</v>
      </c>
      <c r="N52" s="60">
        <f t="shared" si="4"/>
        <v>12.92543742694169</v>
      </c>
      <c r="O52" s="60">
        <f t="shared" si="4"/>
        <v>6.0745536928474309</v>
      </c>
      <c r="P52" s="60">
        <f t="shared" si="4"/>
        <v>4.0436379152251973</v>
      </c>
      <c r="Q52" s="60">
        <f t="shared" si="4"/>
        <v>0.89807571892657734</v>
      </c>
      <c r="R52" s="60">
        <f t="shared" si="4"/>
        <v>2.9036049662968644</v>
      </c>
      <c r="S52" s="60">
        <f t="shared" si="4"/>
        <v>5.2431052383147687</v>
      </c>
      <c r="T52" s="60">
        <f t="shared" si="4"/>
        <v>4.959247574686021</v>
      </c>
      <c r="U52" s="60">
        <f t="shared" si="4"/>
        <v>5.8459732120334067</v>
      </c>
      <c r="V52" s="60">
        <f t="shared" si="4"/>
        <v>2.0382944820705902</v>
      </c>
      <c r="W52" s="60">
        <f t="shared" si="4"/>
        <v>2.0168996385403428</v>
      </c>
      <c r="X52" s="60">
        <f t="shared" si="4"/>
        <v>0.79525635394195504</v>
      </c>
      <c r="Y52" s="61">
        <f t="shared" si="4"/>
        <v>5.0134082542769915</v>
      </c>
    </row>
    <row r="53" spans="1: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5"/>
    </row>
    <row r="54" spans="1:25">
      <c r="A54" s="409" t="s">
        <v>31</v>
      </c>
      <c r="B54" s="412" t="s">
        <v>25</v>
      </c>
      <c r="C54" s="63" t="s">
        <v>21</v>
      </c>
      <c r="D54" s="64" t="s">
        <v>32</v>
      </c>
      <c r="E54" s="65">
        <v>50</v>
      </c>
      <c r="F54" s="66">
        <v>63</v>
      </c>
      <c r="G54" s="66">
        <v>80</v>
      </c>
      <c r="H54" s="66">
        <v>100</v>
      </c>
      <c r="I54" s="66">
        <v>125</v>
      </c>
      <c r="J54" s="66">
        <v>160</v>
      </c>
      <c r="K54" s="66">
        <v>200</v>
      </c>
      <c r="L54" s="66">
        <v>250</v>
      </c>
      <c r="M54" s="66">
        <v>315</v>
      </c>
      <c r="N54" s="66">
        <v>400</v>
      </c>
      <c r="O54" s="66">
        <v>500</v>
      </c>
      <c r="P54" s="66">
        <v>630</v>
      </c>
      <c r="Q54" s="66">
        <v>800</v>
      </c>
      <c r="R54" s="66">
        <v>1000</v>
      </c>
      <c r="S54" s="66">
        <v>1250</v>
      </c>
      <c r="T54" s="66">
        <v>1600</v>
      </c>
      <c r="U54" s="66">
        <v>2000</v>
      </c>
      <c r="V54" s="66">
        <v>2500</v>
      </c>
      <c r="W54" s="66">
        <v>3150</v>
      </c>
      <c r="X54" s="66">
        <v>4000</v>
      </c>
      <c r="Y54" s="67">
        <v>5000</v>
      </c>
    </row>
    <row r="55" spans="1:25">
      <c r="A55" s="410"/>
      <c r="B55" s="410"/>
      <c r="C55" s="413">
        <v>1</v>
      </c>
      <c r="D55" s="68">
        <v>1</v>
      </c>
      <c r="E55" s="69">
        <v>1.2</v>
      </c>
      <c r="F55" s="69">
        <v>1</v>
      </c>
      <c r="G55" s="69">
        <v>0.98</v>
      </c>
      <c r="H55" s="69">
        <v>0.5</v>
      </c>
      <c r="I55" s="69">
        <v>0.55000000000000004</v>
      </c>
      <c r="J55" s="69">
        <v>0.4</v>
      </c>
      <c r="K55" s="69">
        <v>0.6</v>
      </c>
      <c r="L55" s="69">
        <v>0.7</v>
      </c>
      <c r="M55" s="69">
        <v>0.6</v>
      </c>
      <c r="N55" s="69">
        <v>0.55000000000000004</v>
      </c>
      <c r="O55" s="69">
        <v>0.4</v>
      </c>
      <c r="P55" s="69">
        <v>0.3</v>
      </c>
      <c r="Q55" s="69">
        <v>0.3</v>
      </c>
      <c r="R55" s="69">
        <v>0.25</v>
      </c>
      <c r="S55" s="69">
        <v>0.22</v>
      </c>
      <c r="T55" s="69">
        <v>0.2</v>
      </c>
      <c r="U55" s="69">
        <v>0.25</v>
      </c>
      <c r="V55" s="69">
        <v>0.15</v>
      </c>
      <c r="W55" s="69">
        <v>0.2</v>
      </c>
      <c r="X55" s="69">
        <v>0.15</v>
      </c>
      <c r="Y55" s="70">
        <v>0.15</v>
      </c>
    </row>
    <row r="56" spans="1:25">
      <c r="A56" s="410"/>
      <c r="B56" s="410"/>
      <c r="C56" s="394"/>
      <c r="D56" s="71">
        <v>2</v>
      </c>
      <c r="E56" s="69">
        <v>1</v>
      </c>
      <c r="F56" s="69">
        <v>1.2</v>
      </c>
      <c r="G56" s="69">
        <v>0.95</v>
      </c>
      <c r="H56" s="69">
        <v>0.6</v>
      </c>
      <c r="I56" s="69">
        <v>0.5</v>
      </c>
      <c r="J56" s="69">
        <v>0.4</v>
      </c>
      <c r="K56" s="69">
        <v>0.55000000000000004</v>
      </c>
      <c r="L56" s="69">
        <v>0.65</v>
      </c>
      <c r="M56" s="69">
        <v>0.6</v>
      </c>
      <c r="N56" s="69">
        <v>0.5</v>
      </c>
      <c r="O56" s="69">
        <v>0.6</v>
      </c>
      <c r="P56" s="69">
        <v>0.35</v>
      </c>
      <c r="Q56" s="69">
        <v>0.25</v>
      </c>
      <c r="R56" s="69">
        <v>0.25</v>
      </c>
      <c r="S56" s="69">
        <v>0.2</v>
      </c>
      <c r="T56" s="69">
        <v>0.15</v>
      </c>
      <c r="U56" s="69">
        <v>0.25</v>
      </c>
      <c r="V56" s="69">
        <v>0.15</v>
      </c>
      <c r="W56" s="69">
        <v>0.2</v>
      </c>
      <c r="X56" s="69">
        <v>0.15</v>
      </c>
      <c r="Y56" s="70">
        <v>0.1</v>
      </c>
    </row>
    <row r="57" spans="1:25">
      <c r="A57" s="410"/>
      <c r="B57" s="410"/>
      <c r="C57" s="395"/>
      <c r="D57" s="71">
        <v>3</v>
      </c>
      <c r="E57" s="72">
        <v>1.1000000000000001</v>
      </c>
      <c r="F57" s="73">
        <v>1</v>
      </c>
      <c r="G57" s="73">
        <v>0.85</v>
      </c>
      <c r="H57" s="73">
        <v>0.55000000000000004</v>
      </c>
      <c r="I57" s="73">
        <v>0.4</v>
      </c>
      <c r="J57" s="73">
        <v>0.5</v>
      </c>
      <c r="K57" s="73">
        <v>0.55000000000000004</v>
      </c>
      <c r="L57" s="73">
        <v>0.7</v>
      </c>
      <c r="M57" s="73">
        <v>0.7</v>
      </c>
      <c r="N57" s="73">
        <v>0.5</v>
      </c>
      <c r="O57" s="73">
        <v>0.5</v>
      </c>
      <c r="P57" s="73">
        <v>0.35</v>
      </c>
      <c r="Q57" s="73">
        <v>0.3</v>
      </c>
      <c r="R57" s="73">
        <v>0.25</v>
      </c>
      <c r="S57" s="73">
        <v>0.2</v>
      </c>
      <c r="T57" s="73">
        <v>0.15</v>
      </c>
      <c r="U57" s="73">
        <v>0.2</v>
      </c>
      <c r="V57" s="73">
        <v>0.15</v>
      </c>
      <c r="W57" s="73">
        <v>0.2</v>
      </c>
      <c r="X57" s="73">
        <v>0.2</v>
      </c>
      <c r="Y57" s="74">
        <v>0.1</v>
      </c>
    </row>
    <row r="58" spans="1:25">
      <c r="A58" s="410"/>
      <c r="B58" s="410"/>
      <c r="C58" s="393">
        <v>2</v>
      </c>
      <c r="D58" s="71">
        <v>1</v>
      </c>
      <c r="E58" s="75">
        <v>0.98</v>
      </c>
      <c r="F58" s="75">
        <v>1</v>
      </c>
      <c r="G58" s="75">
        <v>0.86</v>
      </c>
      <c r="H58" s="75">
        <v>0.5</v>
      </c>
      <c r="I58" s="75">
        <v>0.55000000000000004</v>
      </c>
      <c r="J58" s="75">
        <v>0.45</v>
      </c>
      <c r="K58" s="75">
        <v>0.6</v>
      </c>
      <c r="L58" s="75">
        <v>0.7</v>
      </c>
      <c r="M58" s="75">
        <v>0.55000000000000004</v>
      </c>
      <c r="N58" s="75">
        <v>0.55000000000000004</v>
      </c>
      <c r="O58" s="75">
        <v>0.4</v>
      </c>
      <c r="P58" s="75">
        <v>0.25</v>
      </c>
      <c r="Q58" s="75">
        <v>0.3</v>
      </c>
      <c r="R58" s="75">
        <v>0.3</v>
      </c>
      <c r="S58" s="75">
        <v>0.3</v>
      </c>
      <c r="T58" s="75">
        <v>0.2</v>
      </c>
      <c r="U58" s="75">
        <v>0.1</v>
      </c>
      <c r="V58" s="75">
        <v>0.1</v>
      </c>
      <c r="W58" s="75">
        <v>0.15</v>
      </c>
      <c r="X58" s="75">
        <v>0.3</v>
      </c>
      <c r="Y58" s="76">
        <v>0.2</v>
      </c>
    </row>
    <row r="59" spans="1:25">
      <c r="A59" s="410"/>
      <c r="B59" s="410"/>
      <c r="C59" s="394"/>
      <c r="D59" s="71">
        <v>2</v>
      </c>
      <c r="E59" s="69">
        <v>0.95</v>
      </c>
      <c r="F59" s="69">
        <v>1.3</v>
      </c>
      <c r="G59" s="69">
        <v>0.95</v>
      </c>
      <c r="H59" s="69">
        <v>0.7</v>
      </c>
      <c r="I59" s="69">
        <v>0.4</v>
      </c>
      <c r="J59" s="69">
        <v>0.45</v>
      </c>
      <c r="K59" s="69">
        <v>0.6</v>
      </c>
      <c r="L59" s="69">
        <v>0.6</v>
      </c>
      <c r="M59" s="69">
        <v>0.7</v>
      </c>
      <c r="N59" s="69">
        <v>0.7</v>
      </c>
      <c r="O59" s="69">
        <v>0.4</v>
      </c>
      <c r="P59" s="69">
        <v>0.3</v>
      </c>
      <c r="Q59" s="69">
        <v>0.2</v>
      </c>
      <c r="R59" s="69">
        <v>0.3</v>
      </c>
      <c r="S59" s="69">
        <v>0.25</v>
      </c>
      <c r="T59" s="69">
        <v>0.3</v>
      </c>
      <c r="U59" s="69">
        <v>0.15</v>
      </c>
      <c r="V59" s="69">
        <v>0.2</v>
      </c>
      <c r="W59" s="69">
        <v>0.25</v>
      </c>
      <c r="X59" s="69">
        <v>0.15</v>
      </c>
      <c r="Y59" s="70">
        <v>0.2</v>
      </c>
    </row>
    <row r="60" spans="1:25">
      <c r="A60" s="410"/>
      <c r="B60" s="410"/>
      <c r="C60" s="395"/>
      <c r="D60" s="77">
        <v>3</v>
      </c>
      <c r="E60" s="73">
        <v>1.3</v>
      </c>
      <c r="F60" s="73">
        <v>1.2</v>
      </c>
      <c r="G60" s="73">
        <v>0.98</v>
      </c>
      <c r="H60" s="73">
        <v>0.72</v>
      </c>
      <c r="I60" s="73">
        <v>0.6</v>
      </c>
      <c r="J60" s="73">
        <v>0.55000000000000004</v>
      </c>
      <c r="K60" s="73">
        <v>0.55000000000000004</v>
      </c>
      <c r="L60" s="73">
        <v>0.55000000000000004</v>
      </c>
      <c r="M60" s="73">
        <v>0.7</v>
      </c>
      <c r="N60" s="73">
        <v>0.6</v>
      </c>
      <c r="O60" s="73">
        <v>0.45</v>
      </c>
      <c r="P60" s="73">
        <v>0.2</v>
      </c>
      <c r="Q60" s="73">
        <v>0.2</v>
      </c>
      <c r="R60" s="73">
        <v>0.25</v>
      </c>
      <c r="S60" s="73">
        <v>0.2</v>
      </c>
      <c r="T60" s="73">
        <v>0.2</v>
      </c>
      <c r="U60" s="73">
        <v>0.2</v>
      </c>
      <c r="V60" s="73">
        <v>0.3</v>
      </c>
      <c r="W60" s="73">
        <v>0.2</v>
      </c>
      <c r="X60" s="73">
        <v>0.15</v>
      </c>
      <c r="Y60" s="74">
        <v>0.15</v>
      </c>
    </row>
    <row r="61" spans="1:25">
      <c r="A61" s="410"/>
      <c r="B61" s="410"/>
      <c r="C61" s="396" t="s">
        <v>31</v>
      </c>
      <c r="D61" s="397"/>
      <c r="E61" s="78">
        <f t="shared" ref="E61:Y61" si="5">AVERAGE(E55:E60)</f>
        <v>1.0883333333333334</v>
      </c>
      <c r="F61" s="78">
        <f t="shared" si="5"/>
        <v>1.1166666666666667</v>
      </c>
      <c r="G61" s="78">
        <f t="shared" si="5"/>
        <v>0.92833333333333334</v>
      </c>
      <c r="H61" s="78">
        <f t="shared" si="5"/>
        <v>0.59500000000000008</v>
      </c>
      <c r="I61" s="78">
        <f t="shared" si="5"/>
        <v>0.5</v>
      </c>
      <c r="J61" s="78">
        <f t="shared" si="5"/>
        <v>0.45833333333333331</v>
      </c>
      <c r="K61" s="78">
        <f t="shared" si="5"/>
        <v>0.57500000000000007</v>
      </c>
      <c r="L61" s="78">
        <f t="shared" si="5"/>
        <v>0.65</v>
      </c>
      <c r="M61" s="78">
        <f t="shared" si="5"/>
        <v>0.64166666666666672</v>
      </c>
      <c r="N61" s="78">
        <f t="shared" si="5"/>
        <v>0.56666666666666665</v>
      </c>
      <c r="O61" s="78">
        <f t="shared" si="5"/>
        <v>0.45833333333333331</v>
      </c>
      <c r="P61" s="78">
        <f t="shared" si="5"/>
        <v>0.29166666666666669</v>
      </c>
      <c r="Q61" s="78">
        <f t="shared" si="5"/>
        <v>0.25833333333333336</v>
      </c>
      <c r="R61" s="78">
        <f t="shared" si="5"/>
        <v>0.26666666666666666</v>
      </c>
      <c r="S61" s="78">
        <f t="shared" si="5"/>
        <v>0.22833333333333336</v>
      </c>
      <c r="T61" s="78">
        <f t="shared" si="5"/>
        <v>0.19999999999999998</v>
      </c>
      <c r="U61" s="78">
        <f t="shared" si="5"/>
        <v>0.19166666666666665</v>
      </c>
      <c r="V61" s="78">
        <f t="shared" si="5"/>
        <v>0.17500000000000002</v>
      </c>
      <c r="W61" s="78">
        <f t="shared" si="5"/>
        <v>0.19999999999999998</v>
      </c>
      <c r="X61" s="78">
        <f t="shared" si="5"/>
        <v>0.18333333333333335</v>
      </c>
      <c r="Y61" s="78">
        <f t="shared" si="5"/>
        <v>0.15</v>
      </c>
    </row>
    <row r="62" spans="1:25">
      <c r="A62" s="411"/>
      <c r="B62" s="411"/>
      <c r="C62" s="414" t="s">
        <v>33</v>
      </c>
      <c r="D62" s="415"/>
      <c r="E62" s="79">
        <f t="shared" ref="E62:Y62" si="6">(0.16*$U$10)/E61</f>
        <v>6.6156202143950997</v>
      </c>
      <c r="F62" s="79">
        <f t="shared" si="6"/>
        <v>6.4477611940298507</v>
      </c>
      <c r="G62" s="79">
        <f t="shared" si="6"/>
        <v>7.7558348294434474</v>
      </c>
      <c r="H62" s="79">
        <f t="shared" si="6"/>
        <v>12.100840336134452</v>
      </c>
      <c r="I62" s="79">
        <f t="shared" si="6"/>
        <v>14.4</v>
      </c>
      <c r="J62" s="79">
        <f t="shared" si="6"/>
        <v>15.709090909090911</v>
      </c>
      <c r="K62" s="79">
        <f t="shared" si="6"/>
        <v>12.521739130434781</v>
      </c>
      <c r="L62" s="79">
        <f t="shared" si="6"/>
        <v>11.076923076923077</v>
      </c>
      <c r="M62" s="79">
        <f t="shared" si="6"/>
        <v>11.220779220779221</v>
      </c>
      <c r="N62" s="79">
        <f t="shared" si="6"/>
        <v>12.705882352941178</v>
      </c>
      <c r="O62" s="79">
        <f t="shared" si="6"/>
        <v>15.709090909090911</v>
      </c>
      <c r="P62" s="79">
        <f t="shared" si="6"/>
        <v>24.685714285714283</v>
      </c>
      <c r="Q62" s="79">
        <f t="shared" si="6"/>
        <v>27.87096774193548</v>
      </c>
      <c r="R62" s="79">
        <f t="shared" si="6"/>
        <v>27</v>
      </c>
      <c r="S62" s="79">
        <f t="shared" si="6"/>
        <v>31.532846715328464</v>
      </c>
      <c r="T62" s="79">
        <f t="shared" si="6"/>
        <v>36.000000000000007</v>
      </c>
      <c r="U62" s="79">
        <f t="shared" si="6"/>
        <v>37.565217391304351</v>
      </c>
      <c r="V62" s="79">
        <f t="shared" si="6"/>
        <v>41.142857142857139</v>
      </c>
      <c r="W62" s="79">
        <f t="shared" si="6"/>
        <v>36.000000000000007</v>
      </c>
      <c r="X62" s="79">
        <f t="shared" si="6"/>
        <v>39.272727272727273</v>
      </c>
      <c r="Y62" s="79">
        <f t="shared" si="6"/>
        <v>48</v>
      </c>
    </row>
    <row r="63" spans="1: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5"/>
    </row>
  </sheetData>
  <mergeCells count="46">
    <mergeCell ref="D2:O3"/>
    <mergeCell ref="H4:J4"/>
    <mergeCell ref="A8:A16"/>
    <mergeCell ref="U9:V9"/>
    <mergeCell ref="W9:X10"/>
    <mergeCell ref="U10:V10"/>
    <mergeCell ref="W11:X13"/>
    <mergeCell ref="C29:D29"/>
    <mergeCell ref="B30:Y30"/>
    <mergeCell ref="C24:C28"/>
    <mergeCell ref="S9:T9"/>
    <mergeCell ref="S10:T10"/>
    <mergeCell ref="S11:T11"/>
    <mergeCell ref="U11:V11"/>
    <mergeCell ref="S12:T12"/>
    <mergeCell ref="U12:V12"/>
    <mergeCell ref="S13:T13"/>
    <mergeCell ref="U13:V13"/>
    <mergeCell ref="S14:V14"/>
    <mergeCell ref="S15:V15"/>
    <mergeCell ref="C32:C36"/>
    <mergeCell ref="N9:P9"/>
    <mergeCell ref="K12:M12"/>
    <mergeCell ref="N12:P12"/>
    <mergeCell ref="A18:A43"/>
    <mergeCell ref="B18:B29"/>
    <mergeCell ref="C19:C23"/>
    <mergeCell ref="B31:B43"/>
    <mergeCell ref="C43:D43"/>
    <mergeCell ref="K9:M9"/>
    <mergeCell ref="K10:M10"/>
    <mergeCell ref="N10:P10"/>
    <mergeCell ref="K11:M11"/>
    <mergeCell ref="N11:P11"/>
    <mergeCell ref="K13:M13"/>
    <mergeCell ref="N13:P13"/>
    <mergeCell ref="C58:C60"/>
    <mergeCell ref="C61:D61"/>
    <mergeCell ref="C37:C41"/>
    <mergeCell ref="C42:D42"/>
    <mergeCell ref="A45:A52"/>
    <mergeCell ref="B45:C52"/>
    <mergeCell ref="A54:A62"/>
    <mergeCell ref="B54:B62"/>
    <mergeCell ref="C55:C57"/>
    <mergeCell ref="C62:D6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A2:AC13"/>
  <sheetViews>
    <sheetView workbookViewId="0">
      <selection activeCell="I11" sqref="I11"/>
    </sheetView>
  </sheetViews>
  <sheetFormatPr baseColWidth="10" defaultColWidth="12.5703125" defaultRowHeight="15.75" customHeight="1"/>
  <cols>
    <col min="1" max="1" width="15.85546875" customWidth="1"/>
    <col min="2" max="2" width="6.5703125" customWidth="1"/>
    <col min="3" max="5" width="6.140625" customWidth="1"/>
    <col min="6" max="8" width="6" customWidth="1"/>
    <col min="9" max="9" width="5.42578125" customWidth="1"/>
    <col min="10" max="11" width="6.140625" customWidth="1"/>
    <col min="12" max="12" width="5.5703125" customWidth="1"/>
    <col min="13" max="16" width="6.140625" customWidth="1"/>
    <col min="17" max="17" width="5.5703125" customWidth="1"/>
    <col min="18" max="22" width="6.140625" customWidth="1"/>
    <col min="23" max="23" width="6.28515625" customWidth="1"/>
  </cols>
  <sheetData>
    <row r="2" spans="1:29" ht="20.25">
      <c r="B2" s="571" t="s">
        <v>34</v>
      </c>
      <c r="C2" s="572"/>
      <c r="D2" s="572"/>
      <c r="E2" s="572"/>
      <c r="F2" s="572"/>
      <c r="G2" s="572"/>
      <c r="H2" s="572"/>
      <c r="I2" s="572"/>
      <c r="J2" s="572"/>
      <c r="K2" s="572"/>
      <c r="L2" s="573"/>
    </row>
    <row r="3" spans="1:29" ht="12.75">
      <c r="F3" s="574" t="s">
        <v>1</v>
      </c>
      <c r="G3" s="481"/>
      <c r="H3" s="482"/>
    </row>
    <row r="5" spans="1:29" ht="12.75">
      <c r="X5" s="1"/>
      <c r="Y5" s="1"/>
      <c r="Z5" s="1"/>
      <c r="AA5" s="1"/>
      <c r="AB5" s="1"/>
      <c r="AC5" s="1"/>
    </row>
    <row r="6" spans="1:29" ht="12.75">
      <c r="A6" s="344"/>
      <c r="B6" s="345">
        <v>50</v>
      </c>
      <c r="C6" s="345">
        <v>63</v>
      </c>
      <c r="D6" s="345">
        <v>80</v>
      </c>
      <c r="E6" s="345">
        <v>100</v>
      </c>
      <c r="F6" s="345">
        <v>125</v>
      </c>
      <c r="G6" s="345">
        <v>160</v>
      </c>
      <c r="H6" s="345">
        <v>200</v>
      </c>
      <c r="I6" s="345">
        <v>250</v>
      </c>
      <c r="J6" s="345">
        <v>315</v>
      </c>
      <c r="K6" s="345">
        <v>400</v>
      </c>
      <c r="L6" s="345">
        <v>500</v>
      </c>
      <c r="M6" s="345">
        <v>630</v>
      </c>
      <c r="N6" s="345">
        <v>800</v>
      </c>
      <c r="O6" s="345">
        <v>1000</v>
      </c>
      <c r="P6" s="345">
        <v>1250</v>
      </c>
      <c r="Q6" s="345">
        <v>1600</v>
      </c>
      <c r="R6" s="345">
        <v>2000</v>
      </c>
      <c r="S6" s="345">
        <v>2500</v>
      </c>
      <c r="T6" s="345">
        <v>3150</v>
      </c>
      <c r="U6" s="345">
        <v>4000</v>
      </c>
      <c r="V6" s="346">
        <v>5000</v>
      </c>
      <c r="X6" s="2"/>
      <c r="Y6" s="2"/>
      <c r="Z6" s="1"/>
      <c r="AA6" s="3"/>
      <c r="AB6" s="1"/>
      <c r="AC6" s="4"/>
    </row>
    <row r="7" spans="1:29" ht="15.75" customHeight="1">
      <c r="A7" s="83" t="s">
        <v>35</v>
      </c>
      <c r="B7" s="84">
        <f>ROUND(-10*LOG(((10^(-'Entrada ISO 16283-1'!E90/10))+(10^(-'Entrada ISO 16283-1'!E96/10)))/2),1)</f>
        <v>26.6</v>
      </c>
      <c r="C7" s="84">
        <f>ROUND(-10*LOG(((10^(-'Entrada ISO 16283-1'!F90/10))+(10^(-'Entrada ISO 16283-1'!F96/10)))/2),1)</f>
        <v>34.6</v>
      </c>
      <c r="D7" s="84">
        <f>ROUND(-10*LOG(((10^(-'Entrada ISO 16283-1'!G90/10))+(10^(-'Entrada ISO 16283-1'!G96/10)))/2),1)</f>
        <v>31.1</v>
      </c>
      <c r="E7" s="84">
        <f>ROUND(-10*LOG(((10^(-'Entrada ISO 16283-1'!H90/10))+(10^(-'Entrada ISO 16283-1'!H96/10)))/2),1)</f>
        <v>32.4</v>
      </c>
      <c r="F7" s="84">
        <f>ROUND(-10*LOG(((10^(-'Entrada ISO 16283-1'!I90/10))+(10^(-'Entrada ISO 16283-1'!I96/10)))/2),1)</f>
        <v>32.6</v>
      </c>
      <c r="G7" s="84">
        <f>ROUND(-10*LOG(((10^(-'Entrada ISO 16283-1'!J90/10))+(10^(-'Entrada ISO 16283-1'!J96/10)))/2),1)</f>
        <v>33.6</v>
      </c>
      <c r="H7" s="84">
        <f>ROUND(-10*LOG(((10^(-'Entrada ISO 16283-1'!K90/10))+(10^(-'Entrada ISO 16283-1'!K96/10)))/2),1)</f>
        <v>33.5</v>
      </c>
      <c r="I7" s="84">
        <f>ROUND(-10*LOG(((10^(-'Entrada ISO 16283-1'!L90/10))+(10^(-'Entrada ISO 16283-1'!L96/10)))/2),1)</f>
        <v>42.7</v>
      </c>
      <c r="J7" s="84">
        <f>ROUND(-10*LOG(((10^(-'Entrada ISO 16283-1'!M90/10))+(10^(-'Entrada ISO 16283-1'!M96/10)))/2),1)</f>
        <v>42.9</v>
      </c>
      <c r="K7" s="84">
        <f>ROUND(-10*LOG(((10^(-'Entrada ISO 16283-1'!N90/10))+(10^(-'Entrada ISO 16283-1'!N96/10)))/2),1)</f>
        <v>46.5</v>
      </c>
      <c r="L7" s="84">
        <f>ROUND(-10*LOG(((10^(-'Entrada ISO 16283-1'!O90/10))+(10^(-'Entrada ISO 16283-1'!O96/10)))/2),1)</f>
        <v>37.6</v>
      </c>
      <c r="M7" s="84">
        <f>ROUND(-10*LOG(((10^(-'Entrada ISO 16283-1'!P90/10))+(10^(-'Entrada ISO 16283-1'!P96/10)))/2),1)</f>
        <v>49.9</v>
      </c>
      <c r="N7" s="84">
        <f>ROUND(-10*LOG(((10^(-'Entrada ISO 16283-1'!Q90/10))+(10^(-'Entrada ISO 16283-1'!Q96/10)))/2),1)</f>
        <v>54.6</v>
      </c>
      <c r="O7" s="84">
        <f>ROUND(-10*LOG(((10^(-'Entrada ISO 16283-1'!R90/10))+(10^(-'Entrada ISO 16283-1'!R96/10)))/2),1)</f>
        <v>54.8</v>
      </c>
      <c r="P7" s="84">
        <f>ROUND(-10*LOG(((10^(-'Entrada ISO 16283-1'!S90/10))+(10^(-'Entrada ISO 16283-1'!S96/10)))/2),1)</f>
        <v>56.7</v>
      </c>
      <c r="Q7" s="84">
        <f>ROUND(-10*LOG(((10^(-'Entrada ISO 16283-1'!T90/10))+(10^(-'Entrada ISO 16283-1'!T96/10)))/2),1)</f>
        <v>60.6</v>
      </c>
      <c r="R7" s="84">
        <f>ROUND(-10*LOG(((10^(-'Entrada ISO 16283-1'!U90/10))+(10^(-'Entrada ISO 16283-1'!U96/10)))/2),1)</f>
        <v>64.099999999999994</v>
      </c>
      <c r="S7" s="84">
        <f>ROUND(-10*LOG(((10^(-'Entrada ISO 16283-1'!V90/10))+(10^(-'Entrada ISO 16283-1'!V96/10)))/2),1)</f>
        <v>64.5</v>
      </c>
      <c r="T7" s="84">
        <f>ROUND(-10*LOG(((10^(-'Entrada ISO 16283-1'!W90/10))+(10^(-'Entrada ISO 16283-1'!W96/10)))/2),1)</f>
        <v>70.099999999999994</v>
      </c>
      <c r="U7" s="84">
        <f>ROUND(-10*LOG(((10^(-'Entrada ISO 16283-1'!X90/10))+(10^(-'Entrada ISO 16283-1'!X96/10)))/2),1)</f>
        <v>70.7</v>
      </c>
      <c r="V7" s="85">
        <f>ROUND(-10*LOG(((10^(-'Entrada ISO 16283-1'!Y90/10))+(10^(-'Entrada ISO 16283-1'!Y96/10)))/2),1)</f>
        <v>74.3</v>
      </c>
    </row>
    <row r="8" spans="1:29" ht="12.75">
      <c r="A8" s="575"/>
      <c r="B8" s="484"/>
      <c r="C8" s="484"/>
      <c r="D8" s="484"/>
      <c r="E8" s="484"/>
      <c r="F8" s="484"/>
      <c r="G8" s="484"/>
      <c r="H8" s="484"/>
      <c r="I8" s="484"/>
      <c r="J8" s="484"/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4"/>
      <c r="V8" s="485"/>
    </row>
    <row r="9" spans="1:29" ht="15.75" customHeight="1">
      <c r="A9" s="86" t="s">
        <v>36</v>
      </c>
      <c r="B9" s="84">
        <f>ROUND(-10*LOG(((10^(-'Entrada ISO 16283-1'!E91/10))+(10^(-'Entrada ISO 16283-1'!E97/10)))/2),1)</f>
        <v>30.6</v>
      </c>
      <c r="C9" s="84">
        <f>ROUND(-10*LOG(((10^(-'Entrada ISO 16283-1'!F91/10))+(10^(-'Entrada ISO 16283-1'!F97/10)))/2),1)</f>
        <v>38.5</v>
      </c>
      <c r="D9" s="84">
        <f>ROUND(-10*LOG(((10^(-'Entrada ISO 16283-1'!G91/10))+(10^(-'Entrada ISO 16283-1'!G97/10)))/2),1)</f>
        <v>35.1</v>
      </c>
      <c r="E9" s="84">
        <f>ROUND(-10*LOG(((10^(-'Entrada ISO 16283-1'!H91/10))+(10^(-'Entrada ISO 16283-1'!H97/10)))/2),1)</f>
        <v>36.299999999999997</v>
      </c>
      <c r="F9" s="84">
        <f>ROUND(-10*LOG(((10^(-'Entrada ISO 16283-1'!I91/10))+(10^(-'Entrada ISO 16283-1'!I97/10)))/2),1)</f>
        <v>36.6</v>
      </c>
      <c r="G9" s="84">
        <f>ROUND(-10*LOG(((10^(-'Entrada ISO 16283-1'!J91/10))+(10^(-'Entrada ISO 16283-1'!J97/10)))/2),1)</f>
        <v>37.6</v>
      </c>
      <c r="H9" s="84">
        <f>ROUND(-10*LOG(((10^(-'Entrada ISO 16283-1'!K91/10))+(10^(-'Entrada ISO 16283-1'!K97/10)))/2),1)</f>
        <v>37.4</v>
      </c>
      <c r="I9" s="84">
        <f>ROUND(-10*LOG(((10^(-'Entrada ISO 16283-1'!L91/10))+(10^(-'Entrada ISO 16283-1'!L97/10)))/2),1)</f>
        <v>46.7</v>
      </c>
      <c r="J9" s="84">
        <f>ROUND(-10*LOG(((10^(-'Entrada ISO 16283-1'!M91/10))+(10^(-'Entrada ISO 16283-1'!M97/10)))/2),1)</f>
        <v>46.9</v>
      </c>
      <c r="K9" s="84">
        <f>ROUND(-10*LOG(((10^(-'Entrada ISO 16283-1'!N91/10))+(10^(-'Entrada ISO 16283-1'!N97/10)))/2),1)</f>
        <v>50.5</v>
      </c>
      <c r="L9" s="84">
        <f>ROUND(-10*LOG(((10^(-'Entrada ISO 16283-1'!O91/10))+(10^(-'Entrada ISO 16283-1'!O97/10)))/2),1)</f>
        <v>41.6</v>
      </c>
      <c r="M9" s="84">
        <f>ROUND(-10*LOG(((10^(-'Entrada ISO 16283-1'!P91/10))+(10^(-'Entrada ISO 16283-1'!P97/10)))/2),1)</f>
        <v>53.9</v>
      </c>
      <c r="N9" s="84">
        <f>ROUND(-10*LOG(((10^(-'Entrada ISO 16283-1'!Q91/10))+(10^(-'Entrada ISO 16283-1'!Q97/10)))/2),1)</f>
        <v>58.6</v>
      </c>
      <c r="O9" s="84">
        <f>ROUND(-10*LOG(((10^(-'Entrada ISO 16283-1'!R91/10))+(10^(-'Entrada ISO 16283-1'!R97/10)))/2),1)</f>
        <v>58.8</v>
      </c>
      <c r="P9" s="84">
        <f>ROUND(-10*LOG(((10^(-'Entrada ISO 16283-1'!S91/10))+(10^(-'Entrada ISO 16283-1'!S97/10)))/2),1)</f>
        <v>60.7</v>
      </c>
      <c r="Q9" s="84">
        <f>ROUND(-10*LOG(((10^(-'Entrada ISO 16283-1'!T91/10))+(10^(-'Entrada ISO 16283-1'!T97/10)))/2),1)</f>
        <v>64.599999999999994</v>
      </c>
      <c r="R9" s="84">
        <f>ROUND(-10*LOG(((10^(-'Entrada ISO 16283-1'!U91/10))+(10^(-'Entrada ISO 16283-1'!U97/10)))/2),1)</f>
        <v>68.099999999999994</v>
      </c>
      <c r="S9" s="84">
        <f>ROUND(-10*LOG(((10^(-'Entrada ISO 16283-1'!V91/10))+(10^(-'Entrada ISO 16283-1'!V97/10)))/2),1)</f>
        <v>68.5</v>
      </c>
      <c r="T9" s="84">
        <f>ROUND(-10*LOG(((10^(-'Entrada ISO 16283-1'!W91/10))+(10^(-'Entrada ISO 16283-1'!W97/10)))/2),1)</f>
        <v>74.099999999999994</v>
      </c>
      <c r="U9" s="84">
        <f>ROUND(-10*LOG(((10^(-'Entrada ISO 16283-1'!X91/10))+(10^(-'Entrada ISO 16283-1'!X97/10)))/2),1)</f>
        <v>74.7</v>
      </c>
      <c r="V9" s="85">
        <f>ROUND(-10*LOG(((10^(-'Entrada ISO 16283-1'!Y91/10))+(10^(-'Entrada ISO 16283-1'!Y97/10)))/2),1)</f>
        <v>78.3</v>
      </c>
    </row>
    <row r="10" spans="1:29" ht="12.75">
      <c r="A10" s="575"/>
      <c r="B10" s="484"/>
      <c r="C10" s="484"/>
      <c r="D10" s="484"/>
      <c r="E10" s="484"/>
      <c r="F10" s="484"/>
      <c r="G10" s="484"/>
      <c r="H10" s="484"/>
      <c r="I10" s="484"/>
      <c r="J10" s="484"/>
      <c r="K10" s="484"/>
      <c r="L10" s="484"/>
      <c r="M10" s="484"/>
      <c r="N10" s="484"/>
      <c r="O10" s="484"/>
      <c r="P10" s="484"/>
      <c r="Q10" s="484"/>
      <c r="R10" s="484"/>
      <c r="S10" s="484"/>
      <c r="T10" s="484"/>
      <c r="U10" s="484"/>
      <c r="V10" s="485"/>
    </row>
    <row r="11" spans="1:29" ht="15.75" customHeight="1">
      <c r="A11" s="86" t="s">
        <v>37</v>
      </c>
      <c r="B11" s="84">
        <f>ROUND(-10*LOG(((10^(-'Entrada ISO 16283-1'!E92/10))+(10^(-'Entrada ISO 16283-1'!E98/10)))/2),1)</f>
        <v>24.7</v>
      </c>
      <c r="C11" s="84">
        <f>ROUND(-10*LOG(((10^(-'Entrada ISO 16283-1'!F92/10))+(10^(-'Entrada ISO 16283-1'!F98/10)))/2),1)</f>
        <v>32.6</v>
      </c>
      <c r="D11" s="84">
        <f>ROUND(-10*LOG(((10^(-'Entrada ISO 16283-1'!G92/10))+(10^(-'Entrada ISO 16283-1'!G98/10)))/2),1)</f>
        <v>29.2</v>
      </c>
      <c r="E11" s="84">
        <f>ROUND(-10*LOG(((10^(-'Entrada ISO 16283-1'!H92/10))+(10^(-'Entrada ISO 16283-1'!H98/10)))/2),1)</f>
        <v>30.4</v>
      </c>
      <c r="F11" s="84">
        <f>ROUND(-10*LOG(((10^(-'Entrada ISO 16283-1'!I92/10))+(10^(-'Entrada ISO 16283-1'!I98/10)))/2),1)</f>
        <v>30.7</v>
      </c>
      <c r="G11" s="84">
        <f>ROUND(-10*LOG(((10^(-'Entrada ISO 16283-1'!J92/10))+(10^(-'Entrada ISO 16283-1'!J98/10)))/2),1)</f>
        <v>31.7</v>
      </c>
      <c r="H11" s="84">
        <f>ROUND(-10*LOG(((10^(-'Entrada ISO 16283-1'!K92/10))+(10^(-'Entrada ISO 16283-1'!K98/10)))/2),1)</f>
        <v>31.5</v>
      </c>
      <c r="I11" s="84">
        <f>ROUND(-10*LOG(((10^(-'Entrada ISO 16283-1'!L92/10))+(10^(-'Entrada ISO 16283-1'!L98/10)))/2),1)</f>
        <v>40.799999999999997</v>
      </c>
      <c r="J11" s="84">
        <f>ROUND(-10*LOG(((10^(-'Entrada ISO 16283-1'!M92/10))+(10^(-'Entrada ISO 16283-1'!M98/10)))/2),1)</f>
        <v>41</v>
      </c>
      <c r="K11" s="84">
        <f>ROUND(-10*LOG(((10^(-'Entrada ISO 16283-1'!N92/10))+(10^(-'Entrada ISO 16283-1'!N98/10)))/2),1)</f>
        <v>44.6</v>
      </c>
      <c r="L11" s="84">
        <f>ROUND(-10*LOG(((10^(-'Entrada ISO 16283-1'!O92/10))+(10^(-'Entrada ISO 16283-1'!O98/10)))/2),1)</f>
        <v>35.700000000000003</v>
      </c>
      <c r="M11" s="84">
        <f>ROUND(-10*LOG(((10^(-'Entrada ISO 16283-1'!P92/10))+(10^(-'Entrada ISO 16283-1'!P98/10)))/2),1)</f>
        <v>48</v>
      </c>
      <c r="N11" s="84">
        <f>ROUND(-10*LOG(((10^(-'Entrada ISO 16283-1'!Q92/10))+(10^(-'Entrada ISO 16283-1'!Q98/10)))/2),1)</f>
        <v>52.6</v>
      </c>
      <c r="O11" s="84">
        <f>ROUND(-10*LOG(((10^(-'Entrada ISO 16283-1'!R92/10))+(10^(-'Entrada ISO 16283-1'!R98/10)))/2),1)</f>
        <v>52.9</v>
      </c>
      <c r="P11" s="84">
        <f>ROUND(-10*LOG(((10^(-'Entrada ISO 16283-1'!S92/10))+(10^(-'Entrada ISO 16283-1'!S98/10)))/2),1)</f>
        <v>54.8</v>
      </c>
      <c r="Q11" s="84">
        <f>ROUND(-10*LOG(((10^(-'Entrada ISO 16283-1'!T92/10))+(10^(-'Entrada ISO 16283-1'!T98/10)))/2),1)</f>
        <v>58.7</v>
      </c>
      <c r="R11" s="84">
        <f>ROUND(-10*LOG(((10^(-'Entrada ISO 16283-1'!U92/10))+(10^(-'Entrada ISO 16283-1'!U98/10)))/2),1)</f>
        <v>62.1</v>
      </c>
      <c r="S11" s="84">
        <f>ROUND(-10*LOG(((10^(-'Entrada ISO 16283-1'!V92/10))+(10^(-'Entrada ISO 16283-1'!V98/10)))/2),1)</f>
        <v>62.5</v>
      </c>
      <c r="T11" s="84">
        <f>ROUND(-10*LOG(((10^(-'Entrada ISO 16283-1'!W92/10))+(10^(-'Entrada ISO 16283-1'!W98/10)))/2),1)</f>
        <v>68.2</v>
      </c>
      <c r="U11" s="84">
        <f>ROUND(-10*LOG(((10^(-'Entrada ISO 16283-1'!X92/10))+(10^(-'Entrada ISO 16283-1'!X98/10)))/2),1)</f>
        <v>68.8</v>
      </c>
      <c r="V11" s="85">
        <f>ROUND(-10*LOG(((10^(-'Entrada ISO 16283-1'!Y92/10))+(10^(-'Entrada ISO 16283-1'!Y98/10)))/2),1)</f>
        <v>72.400000000000006</v>
      </c>
    </row>
    <row r="12" spans="1:29" ht="12.75">
      <c r="A12" s="575"/>
      <c r="B12" s="484"/>
      <c r="C12" s="484"/>
      <c r="D12" s="484"/>
      <c r="E12" s="484"/>
      <c r="F12" s="484"/>
      <c r="G12" s="484"/>
      <c r="H12" s="484"/>
      <c r="I12" s="484"/>
      <c r="J12" s="484"/>
      <c r="K12" s="484"/>
      <c r="L12" s="484"/>
      <c r="M12" s="484"/>
      <c r="N12" s="484"/>
      <c r="O12" s="484"/>
      <c r="P12" s="484"/>
      <c r="Q12" s="484"/>
      <c r="R12" s="484"/>
      <c r="S12" s="484"/>
      <c r="T12" s="484"/>
      <c r="U12" s="484"/>
      <c r="V12" s="485"/>
    </row>
    <row r="13" spans="1:29" ht="15.75" customHeight="1">
      <c r="A13" s="89" t="s">
        <v>38</v>
      </c>
      <c r="B13" s="347">
        <f>ROUND(-10*LOG(((10^(-'Entrada ISO 16283-1'!E90/10))+(10^(-'Entrada ISO 16283-1'!E96/10)))/2),1)</f>
        <v>26.6</v>
      </c>
      <c r="C13" s="347">
        <f>ROUND(-10*LOG(((10^(-'Entrada ISO 16283-1'!F90/10))+(10^(-'Entrada ISO 16283-1'!F96/10)))/2),1)</f>
        <v>34.6</v>
      </c>
      <c r="D13" s="347">
        <f>ROUND(-10*LOG(((10^(-'Entrada ISO 16283-1'!G90/10))+(10^(-'Entrada ISO 16283-1'!G96/10)))/2),1)</f>
        <v>31.1</v>
      </c>
      <c r="E13" s="347">
        <f>ROUND(-10*LOG(((10^(-'Entrada ISO 16283-1'!H90/10))+(10^(-'Entrada ISO 16283-1'!H96/10)))/2),1)</f>
        <v>32.4</v>
      </c>
      <c r="F13" s="347">
        <f>ROUND(-10*LOG(((10^(-'Entrada ISO 16283-1'!I90/10))+(10^(-'Entrada ISO 16283-1'!I96/10)))/2),1)</f>
        <v>32.6</v>
      </c>
      <c r="G13" s="347">
        <f>ROUND(-10*LOG(((10^(-'Entrada ISO 16283-1'!J90/10))+(10^(-'Entrada ISO 16283-1'!J96/10)))/2),1)</f>
        <v>33.6</v>
      </c>
      <c r="H13" s="347">
        <f>ROUND(-10*LOG(((10^(-'Entrada ISO 16283-1'!K90/10))+(10^(-'Entrada ISO 16283-1'!K96/10)))/2),1)</f>
        <v>33.5</v>
      </c>
      <c r="I13" s="347">
        <f>ROUND(-10*LOG(((10^(-'Entrada ISO 16283-1'!L90/10))+(10^(-'Entrada ISO 16283-1'!L96/10)))/2),1)</f>
        <v>42.7</v>
      </c>
      <c r="J13" s="347">
        <f>ROUND(-10*LOG(((10^(-'Entrada ISO 16283-1'!M90/10))+(10^(-'Entrada ISO 16283-1'!M96/10)))/2),1)</f>
        <v>42.9</v>
      </c>
      <c r="K13" s="347">
        <f>ROUND(-10*LOG(((10^(-'Entrada ISO 16283-1'!N90/10))+(10^(-'Entrada ISO 16283-1'!N96/10)))/2),1)</f>
        <v>46.5</v>
      </c>
      <c r="L13" s="347">
        <f>ROUND(-10*LOG(((10^(-'Entrada ISO 16283-1'!O90/10))+(10^(-'Entrada ISO 16283-1'!O96/10)))/2),1)</f>
        <v>37.6</v>
      </c>
      <c r="M13" s="347">
        <f>ROUND(-10*LOG(((10^(-'Entrada ISO 16283-1'!P90/10))+(10^(-'Entrada ISO 16283-1'!P96/10)))/2),1)</f>
        <v>49.9</v>
      </c>
      <c r="N13" s="347">
        <f>ROUND(-10*LOG(((10^(-'Entrada ISO 16283-1'!Q90/10))+(10^(-'Entrada ISO 16283-1'!Q96/10)))/2),1)</f>
        <v>54.6</v>
      </c>
      <c r="O13" s="347">
        <f>ROUND(-10*LOG(((10^(-'Entrada ISO 16283-1'!R90/10))+(10^(-'Entrada ISO 16283-1'!R96/10)))/2),1)</f>
        <v>54.8</v>
      </c>
      <c r="P13" s="347">
        <f>ROUND(-10*LOG(((10^(-'Entrada ISO 16283-1'!S90/10))+(10^(-'Entrada ISO 16283-1'!S96/10)))/2),1)</f>
        <v>56.7</v>
      </c>
      <c r="Q13" s="347">
        <f>ROUND(-10*LOG(((10^(-'Entrada ISO 16283-1'!T90/10))+(10^(-'Entrada ISO 16283-1'!T96/10)))/2),1)</f>
        <v>60.6</v>
      </c>
      <c r="R13" s="347">
        <f>ROUND(-10*LOG(((10^(-'Entrada ISO 16283-1'!U90/10))+(10^(-'Entrada ISO 16283-1'!U96/10)))/2),1)</f>
        <v>64.099999999999994</v>
      </c>
      <c r="S13" s="347">
        <f>ROUND(-10*LOG(((10^(-'Entrada ISO 16283-1'!V90/10))+(10^(-'Entrada ISO 16283-1'!V96/10)))/2),1)</f>
        <v>64.5</v>
      </c>
      <c r="T13" s="347">
        <f>ROUND(-10*LOG(((10^(-'Entrada ISO 16283-1'!W90/10))+(10^(-'Entrada ISO 16283-1'!W96/10)))/2),1)</f>
        <v>70.099999999999994</v>
      </c>
      <c r="U13" s="347">
        <f>ROUND(-10*LOG(((10^(-'Entrada ISO 16283-1'!X90/10))+(10^(-'Entrada ISO 16283-1'!X96/10)))/2),1)</f>
        <v>70.7</v>
      </c>
      <c r="V13" s="348">
        <f>ROUND(-10*LOG(((10^(-'Entrada ISO 16283-1'!Y90/10))+(10^(-'Entrada ISO 16283-1'!Y96/10)))/2),1)</f>
        <v>74.3</v>
      </c>
    </row>
  </sheetData>
  <mergeCells count="5">
    <mergeCell ref="B2:L2"/>
    <mergeCell ref="F3:H3"/>
    <mergeCell ref="A8:V8"/>
    <mergeCell ref="A10:V10"/>
    <mergeCell ref="A12:V1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A2:CW89"/>
  <sheetViews>
    <sheetView workbookViewId="0">
      <selection activeCell="B5" sqref="B5"/>
    </sheetView>
  </sheetViews>
  <sheetFormatPr baseColWidth="10" defaultColWidth="12.5703125" defaultRowHeight="15.75" customHeight="1"/>
  <cols>
    <col min="1" max="1" width="17.42578125" customWidth="1"/>
    <col min="2" max="2" width="6.5703125" bestFit="1" customWidth="1"/>
    <col min="37" max="37" width="18.85546875" bestFit="1" customWidth="1"/>
    <col min="57" max="57" width="18.85546875" bestFit="1" customWidth="1"/>
    <col min="58" max="76" width="16.7109375" customWidth="1"/>
    <col min="77" max="77" width="18.85546875" bestFit="1" customWidth="1"/>
    <col min="78" max="96" width="16.7109375" customWidth="1"/>
    <col min="97" max="97" width="18.85546875" bestFit="1" customWidth="1"/>
    <col min="98" max="101" width="16.7109375" customWidth="1"/>
  </cols>
  <sheetData>
    <row r="2" spans="2:101" ht="15.75" customHeight="1">
      <c r="B2" s="92"/>
      <c r="C2" s="92"/>
      <c r="D2" s="92"/>
    </row>
    <row r="3" spans="2:101" ht="15.75" customHeight="1">
      <c r="U3" s="93" t="s">
        <v>39</v>
      </c>
      <c r="V3" s="94">
        <f t="shared" ref="V3:W3" si="0">SUM(AL6:AL66)</f>
        <v>50</v>
      </c>
      <c r="W3" s="95">
        <f t="shared" si="0"/>
        <v>2</v>
      </c>
      <c r="AO3" s="93" t="s">
        <v>40</v>
      </c>
      <c r="AP3" s="94">
        <f t="shared" ref="AP3:AQ3" si="1">SUM(BF6:BF66)</f>
        <v>54</v>
      </c>
      <c r="AQ3" s="95">
        <f t="shared" si="1"/>
        <v>-2</v>
      </c>
      <c r="BG3" s="96"/>
      <c r="BH3" s="96"/>
      <c r="BI3" s="93" t="s">
        <v>41</v>
      </c>
      <c r="BJ3" s="94">
        <f t="shared" ref="BJ3:BK3" si="2">SUM(BZ6:BZ66)</f>
        <v>48</v>
      </c>
      <c r="BK3" s="95">
        <f t="shared" si="2"/>
        <v>4</v>
      </c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7"/>
      <c r="BY3" s="97"/>
      <c r="BZ3" s="96"/>
      <c r="CA3" s="96"/>
      <c r="CB3" s="96"/>
      <c r="CC3" s="93" t="s">
        <v>42</v>
      </c>
      <c r="CD3" s="98">
        <f t="shared" ref="CD3:CE3" si="3">SUM(CU6:CU66)</f>
        <v>45</v>
      </c>
      <c r="CE3" s="95">
        <f t="shared" si="3"/>
        <v>7</v>
      </c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7"/>
      <c r="CS3" s="97"/>
      <c r="CU3" s="96"/>
      <c r="CV3" s="96"/>
      <c r="CW3" s="96"/>
    </row>
    <row r="5" spans="2:101" ht="12.75">
      <c r="B5" s="99" t="s">
        <v>43</v>
      </c>
      <c r="C5" s="100">
        <v>100</v>
      </c>
      <c r="D5" s="101">
        <v>125</v>
      </c>
      <c r="E5" s="101">
        <v>160</v>
      </c>
      <c r="F5" s="101">
        <v>200</v>
      </c>
      <c r="G5" s="101">
        <v>250</v>
      </c>
      <c r="H5" s="101">
        <v>315</v>
      </c>
      <c r="I5" s="101">
        <v>400</v>
      </c>
      <c r="J5" s="101">
        <v>500</v>
      </c>
      <c r="K5" s="101">
        <v>630</v>
      </c>
      <c r="L5" s="101">
        <v>800</v>
      </c>
      <c r="M5" s="101">
        <v>1000</v>
      </c>
      <c r="N5" s="101">
        <v>1250</v>
      </c>
      <c r="O5" s="101">
        <v>1600</v>
      </c>
      <c r="P5" s="101">
        <v>2000</v>
      </c>
      <c r="Q5" s="101">
        <v>2500</v>
      </c>
      <c r="R5" s="101">
        <v>3150</v>
      </c>
      <c r="S5" s="102">
        <v>4000</v>
      </c>
      <c r="U5" s="103">
        <v>100</v>
      </c>
      <c r="V5" s="101">
        <v>125</v>
      </c>
      <c r="W5" s="101">
        <v>160</v>
      </c>
      <c r="X5" s="101">
        <v>200</v>
      </c>
      <c r="Y5" s="101">
        <v>250</v>
      </c>
      <c r="Z5" s="101">
        <v>315</v>
      </c>
      <c r="AA5" s="101">
        <v>400</v>
      </c>
      <c r="AB5" s="101">
        <v>500</v>
      </c>
      <c r="AC5" s="101">
        <v>630</v>
      </c>
      <c r="AD5" s="101">
        <v>800</v>
      </c>
      <c r="AE5" s="101">
        <v>1000</v>
      </c>
      <c r="AF5" s="101">
        <v>1250</v>
      </c>
      <c r="AG5" s="101">
        <v>1600</v>
      </c>
      <c r="AH5" s="101">
        <v>2000</v>
      </c>
      <c r="AI5" s="101">
        <v>2500</v>
      </c>
      <c r="AJ5" s="102">
        <v>3150</v>
      </c>
      <c r="AK5" s="104" t="s">
        <v>44</v>
      </c>
      <c r="AL5" s="105"/>
      <c r="AM5" s="105"/>
      <c r="AO5" s="103">
        <v>100</v>
      </c>
      <c r="AP5" s="101">
        <v>125</v>
      </c>
      <c r="AQ5" s="101">
        <v>160</v>
      </c>
      <c r="AR5" s="101">
        <v>200</v>
      </c>
      <c r="AS5" s="101">
        <v>250</v>
      </c>
      <c r="AT5" s="101">
        <v>315</v>
      </c>
      <c r="AU5" s="101">
        <v>400</v>
      </c>
      <c r="AV5" s="101">
        <v>500</v>
      </c>
      <c r="AW5" s="101">
        <v>630</v>
      </c>
      <c r="AX5" s="101">
        <v>800</v>
      </c>
      <c r="AY5" s="101">
        <v>1000</v>
      </c>
      <c r="AZ5" s="101">
        <v>1250</v>
      </c>
      <c r="BA5" s="101">
        <v>1600</v>
      </c>
      <c r="BB5" s="101">
        <v>2000</v>
      </c>
      <c r="BC5" s="101">
        <v>2500</v>
      </c>
      <c r="BD5" s="102">
        <v>3150</v>
      </c>
      <c r="BE5" s="104" t="s">
        <v>44</v>
      </c>
      <c r="BF5" s="2"/>
      <c r="BG5" s="2"/>
      <c r="BH5" s="2"/>
      <c r="BI5" s="103">
        <v>100</v>
      </c>
      <c r="BJ5" s="101">
        <v>125</v>
      </c>
      <c r="BK5" s="101">
        <v>160</v>
      </c>
      <c r="BL5" s="101">
        <v>200</v>
      </c>
      <c r="BM5" s="101">
        <v>250</v>
      </c>
      <c r="BN5" s="101">
        <v>315</v>
      </c>
      <c r="BO5" s="101">
        <v>400</v>
      </c>
      <c r="BP5" s="101">
        <v>500</v>
      </c>
      <c r="BQ5" s="101">
        <v>630</v>
      </c>
      <c r="BR5" s="101">
        <v>800</v>
      </c>
      <c r="BS5" s="101">
        <v>1000</v>
      </c>
      <c r="BT5" s="101">
        <v>1250</v>
      </c>
      <c r="BU5" s="101">
        <v>1600</v>
      </c>
      <c r="BV5" s="101">
        <v>2000</v>
      </c>
      <c r="BW5" s="101">
        <v>2500</v>
      </c>
      <c r="BX5" s="102">
        <v>3150</v>
      </c>
      <c r="BY5" s="104" t="s">
        <v>44</v>
      </c>
      <c r="BZ5" s="2"/>
      <c r="CA5" s="2"/>
      <c r="CB5" s="2"/>
      <c r="CC5" s="101">
        <v>125</v>
      </c>
      <c r="CD5" s="101">
        <v>160</v>
      </c>
      <c r="CE5" s="101">
        <v>200</v>
      </c>
      <c r="CF5" s="101">
        <v>250</v>
      </c>
      <c r="CG5" s="101">
        <v>315</v>
      </c>
      <c r="CH5" s="101">
        <v>400</v>
      </c>
      <c r="CI5" s="101">
        <v>500</v>
      </c>
      <c r="CJ5" s="101">
        <v>630</v>
      </c>
      <c r="CK5" s="101">
        <v>800</v>
      </c>
      <c r="CL5" s="101">
        <v>1000</v>
      </c>
      <c r="CM5" s="101">
        <v>1250</v>
      </c>
      <c r="CN5" s="101">
        <v>1600</v>
      </c>
      <c r="CO5" s="101">
        <v>2000</v>
      </c>
      <c r="CP5" s="101">
        <v>2500</v>
      </c>
      <c r="CQ5" s="101">
        <v>3150</v>
      </c>
      <c r="CR5" s="101">
        <v>4000</v>
      </c>
      <c r="CS5" s="104" t="s">
        <v>44</v>
      </c>
      <c r="CT5" s="2"/>
      <c r="CU5" s="2"/>
      <c r="CV5" s="2"/>
    </row>
    <row r="6" spans="2:101" ht="14.25">
      <c r="B6" s="106">
        <v>-30</v>
      </c>
      <c r="C6" s="107">
        <f t="shared" ref="C6:C34" si="4">$C$36-B6</f>
        <v>63</v>
      </c>
      <c r="D6" s="108">
        <f t="shared" ref="D6:D35" si="5">$D$36-B6</f>
        <v>66</v>
      </c>
      <c r="E6" s="108">
        <f t="shared" ref="E6:E35" si="6">$E$36-B6</f>
        <v>69</v>
      </c>
      <c r="F6" s="108">
        <f t="shared" ref="F6:F35" si="7">$F$36-B6</f>
        <v>72</v>
      </c>
      <c r="G6" s="108">
        <f t="shared" ref="G6:G35" si="8">$G$36-B6</f>
        <v>75</v>
      </c>
      <c r="H6" s="108">
        <f t="shared" ref="H6:H35" si="9">$H$36-B6</f>
        <v>78</v>
      </c>
      <c r="I6" s="108">
        <f t="shared" ref="I6:I35" si="10">$I$36-B6</f>
        <v>81</v>
      </c>
      <c r="J6" s="108">
        <f t="shared" ref="J6:J35" si="11">$J$36-B6</f>
        <v>82</v>
      </c>
      <c r="K6" s="108">
        <f t="shared" ref="K6:K35" si="12">$K$36-B6</f>
        <v>83</v>
      </c>
      <c r="L6" s="108">
        <f t="shared" ref="L6:L35" si="13">$L$36-B6</f>
        <v>84</v>
      </c>
      <c r="M6" s="108">
        <f t="shared" ref="M6:M35" si="14">$M$36-B6</f>
        <v>85</v>
      </c>
      <c r="N6" s="108">
        <f t="shared" ref="N6:N35" si="15">$N$36-B6</f>
        <v>86</v>
      </c>
      <c r="O6" s="108">
        <f t="shared" ref="O6:O35" si="16">$O$36-B6</f>
        <v>86</v>
      </c>
      <c r="P6" s="108">
        <f t="shared" ref="P6:P35" si="17">$P$36-$B6</f>
        <v>86</v>
      </c>
      <c r="Q6" s="108">
        <f t="shared" ref="Q6:Q35" si="18">$Q$36-$B6</f>
        <v>86</v>
      </c>
      <c r="R6" s="109">
        <f t="shared" ref="R6:R35" si="19">$R$36-$B6</f>
        <v>86</v>
      </c>
      <c r="S6" s="110">
        <f t="shared" ref="S6:S35" si="20">$S$36-$B6</f>
        <v>86</v>
      </c>
      <c r="U6" s="111">
        <f>IF((C6-'Resultados ISO 16283-1'!$E$7)&gt;0,C6-'Resultados ISO 16283-1'!$E$7,0)</f>
        <v>30.6</v>
      </c>
      <c r="V6" s="112">
        <f>IF((D6-'Resultados ISO 16283-1'!$F$7)&gt;0,D6-'Resultados ISO 16283-1'!$F$7,0)</f>
        <v>33.4</v>
      </c>
      <c r="W6" s="112">
        <f>IF((E6-'Resultados ISO 16283-1'!$G$7)&gt;0,E6-'Resultados ISO 16283-1'!$G$7,0)</f>
        <v>35.4</v>
      </c>
      <c r="X6" s="112">
        <f>IF((F6-'Resultados ISO 16283-1'!$H$7)&gt;0,F6-'Resultados ISO 16283-1'!$H$7,0)</f>
        <v>38.5</v>
      </c>
      <c r="Y6" s="112">
        <f>IF((G6-'Resultados ISO 16283-1'!$I$7)&gt;0,G6-'Resultados ISO 16283-1'!$I$7,0)</f>
        <v>32.299999999999997</v>
      </c>
      <c r="Z6" s="112">
        <f>IF((H6-'Resultados ISO 16283-1'!$J$7)&gt;0,H6-'Resultados ISO 16283-1'!$J$7,0)</f>
        <v>35.1</v>
      </c>
      <c r="AA6" s="112">
        <f>IF((I6-'Resultados ISO 16283-1'!$K$7)&gt;0,I6-'Resultados ISO 16283-1'!$K$7,0)</f>
        <v>34.5</v>
      </c>
      <c r="AB6" s="112">
        <f>IF((J6-'Resultados ISO 16283-1'!$L$7)&gt;0,J6-'Resultados ISO 16283-1'!$L$7,0)</f>
        <v>44.4</v>
      </c>
      <c r="AC6" s="112">
        <f>IF((K6-'Resultados ISO 16283-1'!$M$7)&gt;0,K6-'Resultados ISO 16283-1'!$M$7,0)</f>
        <v>33.1</v>
      </c>
      <c r="AD6" s="112">
        <f>IF((L6-'Resultados ISO 16283-1'!$N$7)&gt;0,L6-'Resultados ISO 16283-1'!$N$7,0)</f>
        <v>29.4</v>
      </c>
      <c r="AE6" s="112">
        <f>IF((M6-'Resultados ISO 16283-1'!$O$7)&gt;0,M6-'Resultados ISO 16283-1'!$O$7,0)</f>
        <v>30.200000000000003</v>
      </c>
      <c r="AF6" s="112">
        <f>IF((N6-'Resultados ISO 16283-1'!$P$7)&gt;0,N6-'Resultados ISO 16283-1'!$P$7,0)</f>
        <v>29.299999999999997</v>
      </c>
      <c r="AG6" s="112">
        <f>IF((O6-'Resultados ISO 16283-1'!$Q$7)&gt;0,O6-'Resultados ISO 16283-1'!$Q$7,0)</f>
        <v>25.4</v>
      </c>
      <c r="AH6" s="112">
        <f>IF((P6-'Resultados ISO 16283-1'!$R$7)&gt;0,P6-'Resultados ISO 16283-1'!$R$7,0)</f>
        <v>21.900000000000006</v>
      </c>
      <c r="AI6" s="112">
        <f>IF((Q6-'Resultados ISO 16283-1'!$S$7)&gt;0,Q6-'Resultados ISO 16283-1'!$S$7,0)</f>
        <v>21.5</v>
      </c>
      <c r="AJ6" s="113">
        <f>IF((R6-'Resultados ISO 16283-1'!$T$7)&gt;0,R6-'Resultados ISO 16283-1'!$T$7,0)</f>
        <v>15.900000000000006</v>
      </c>
      <c r="AK6" s="349">
        <f t="shared" ref="AK6:AK66" si="21">SUM(U6:AJ6)</f>
        <v>490.9</v>
      </c>
      <c r="AL6" s="115">
        <f>IF(AK6&lt;=32,J6,0)</f>
        <v>0</v>
      </c>
      <c r="AM6" s="116">
        <f t="shared" ref="AM6:AM66" si="22">IF(AL6&lt;&gt;0,B6,0)</f>
        <v>0</v>
      </c>
      <c r="AO6" s="111">
        <f>IF((C6-'Resultados ISO 16283-1'!$E$9)&gt;0,C6-'Resultados ISO 16283-1'!$E$9,0)</f>
        <v>26.700000000000003</v>
      </c>
      <c r="AP6" s="112">
        <f>IF((D6-'Resultados ISO 16283-1'!$F$9)&gt;0,D6-'Resultados ISO 16283-1'!$F$9,0)</f>
        <v>29.4</v>
      </c>
      <c r="AQ6" s="112">
        <f>IF((E6-'Resultados ISO 16283-1'!$G$9)&gt;0,E6-'Resultados ISO 16283-1'!$G$9,0)</f>
        <v>31.4</v>
      </c>
      <c r="AR6" s="112">
        <f>IF((F6-'Resultados ISO 16283-1'!$H$9)&gt;0,F6-'Resultados ISO 16283-1'!$H$9,0)</f>
        <v>34.6</v>
      </c>
      <c r="AS6" s="112">
        <f>IF((G6-'Resultados ISO 16283-1'!$I$9)&gt;0,G6-'Resultados ISO 16283-1'!$I$9,0)</f>
        <v>28.299999999999997</v>
      </c>
      <c r="AT6" s="112">
        <f>IF((H6-'Resultados ISO 16283-1'!$J$9)&gt;0,H6-'Resultados ISO 16283-1'!$J$9,0)</f>
        <v>31.1</v>
      </c>
      <c r="AU6" s="112">
        <f>IF((I6-'Resultados ISO 16283-1'!$K$9)&gt;0,I6-'Resultados ISO 16283-1'!$K$9,0)</f>
        <v>30.5</v>
      </c>
      <c r="AV6" s="112">
        <f>IF((J6-'Resultados ISO 16283-1'!$L$9)&gt;0,J6-'Resultados ISO 16283-1'!$L$9,0)</f>
        <v>40.4</v>
      </c>
      <c r="AW6" s="112">
        <f>IF((K6-'Resultados ISO 16283-1'!$M$9)&gt;0,K6-'Resultados ISO 16283-1'!$M$9,0)</f>
        <v>29.1</v>
      </c>
      <c r="AX6" s="112">
        <f>IF((L6-'Resultados ISO 16283-1'!$N$9)&gt;0,L6-'Resultados ISO 16283-1'!$N$9,0)</f>
        <v>25.4</v>
      </c>
      <c r="AY6" s="112">
        <f>IF((M6-'Resultados ISO 16283-1'!$O$9)&gt;0,M6-'Resultados ISO 16283-1'!$O$9,0)</f>
        <v>26.200000000000003</v>
      </c>
      <c r="AZ6" s="112">
        <f>IF((N6-'Resultados ISO 16283-1'!$P$9)&gt;0,N6-'Resultados ISO 16283-1'!$P$9,0)</f>
        <v>25.299999999999997</v>
      </c>
      <c r="BA6" s="112">
        <f>IF((O6-'Resultados ISO 16283-1'!$Q$9)&gt;0,O6-'Resultados ISO 16283-1'!$Q$9,0)</f>
        <v>21.400000000000006</v>
      </c>
      <c r="BB6" s="112">
        <f>IF((P6-'Resultados ISO 16283-1'!$R$9)&gt;0,P6-'Resultados ISO 16283-1'!$R$9,0)</f>
        <v>17.900000000000006</v>
      </c>
      <c r="BC6" s="112">
        <f>IF((Q6-'Resultados ISO 16283-1'!$S$9)&gt;0,Q6-'Resultados ISO 16283-1'!$S$9,0)</f>
        <v>17.5</v>
      </c>
      <c r="BD6" s="113">
        <f>IF((R6-'Resultados ISO 16283-1'!$T$9)&gt;0,R6-'Resultados ISO 16283-1'!$T$9,0)</f>
        <v>11.900000000000006</v>
      </c>
      <c r="BE6" s="117">
        <f t="shared" ref="BE6:BE66" si="23">SUM(AO6:BD6)</f>
        <v>427.09999999999991</v>
      </c>
      <c r="BF6" s="118">
        <f>IF(BE6&lt;=32,J6,0)</f>
        <v>0</v>
      </c>
      <c r="BG6" s="118">
        <f t="shared" ref="BG6:BG66" si="24">IF(BF6&lt;&gt;0,B6,0)</f>
        <v>0</v>
      </c>
      <c r="BH6" s="119"/>
      <c r="BI6" s="120">
        <f>IF((C6-'Resultados ISO 16283-1'!$E$11)&gt;0,C6-'Resultados ISO 16283-1'!$E$11,0)</f>
        <v>32.6</v>
      </c>
      <c r="BJ6" s="121">
        <f>IF((D6-'Resultados ISO 16283-1'!$F$11)&gt;0,D6-'Resultados ISO 16283-1'!$F$11,0)</f>
        <v>35.299999999999997</v>
      </c>
      <c r="BK6" s="121">
        <f>IF((E6-'Resultados ISO 16283-1'!$G$11)&gt;0,E6-'Resultados ISO 16283-1'!$G$11,0)</f>
        <v>37.299999999999997</v>
      </c>
      <c r="BL6" s="121">
        <f>IF((F6-'Resultados ISO 16283-1'!$H$11)&gt;0,F6-'Resultados ISO 16283-1'!$H$11,0)</f>
        <v>40.5</v>
      </c>
      <c r="BM6" s="121">
        <f>IF((G6-'Resultados ISO 16283-1'!$I$11)&gt;0,G6-'Resultados ISO 16283-1'!$I$11,0)</f>
        <v>34.200000000000003</v>
      </c>
      <c r="BN6" s="121">
        <f>IF((H6-'Resultados ISO 16283-1'!$J$11)&gt;0,H6-'Resultados ISO 16283-1'!$J$11,0)</f>
        <v>37</v>
      </c>
      <c r="BO6" s="121">
        <f>IF((I6-'Resultados ISO 16283-1'!$K$11)&gt;0,I6-'Resultados ISO 16283-1'!$K$11,0)</f>
        <v>36.4</v>
      </c>
      <c r="BP6" s="121">
        <f>IF((J6-'Resultados ISO 16283-1'!$L$11)&gt;0,J6-'Resultados ISO 16283-1'!$L$11,0)</f>
        <v>46.3</v>
      </c>
      <c r="BQ6" s="121">
        <f>IF((K6-'Resultados ISO 16283-1'!$M$11)&gt;0,K6-'Resultados ISO 16283-1'!$M$11,0)</f>
        <v>35</v>
      </c>
      <c r="BR6" s="121">
        <f>IF((L6-'Resultados ISO 16283-1'!$N$11)&gt;0,L6-'Resultados ISO 16283-1'!$N$11,0)</f>
        <v>31.4</v>
      </c>
      <c r="BS6" s="121">
        <f>IF((M6-'Resultados ISO 16283-1'!$O$11)&gt;0,M6-'Resultados ISO 16283-1'!$O$11,0)</f>
        <v>32.1</v>
      </c>
      <c r="BT6" s="121">
        <f>IF((N6-'Resultados ISO 16283-1'!$P$11)&gt;0,N6-'Resultados ISO 16283-1'!$P$11,0)</f>
        <v>31.200000000000003</v>
      </c>
      <c r="BU6" s="121">
        <f>IF((O6-'Resultados ISO 16283-1'!$Q$11)&gt;0,O6-'Resultados ISO 16283-1'!$Q$11,0)</f>
        <v>27.299999999999997</v>
      </c>
      <c r="BV6" s="121">
        <f>IF((P6-'Resultados ISO 16283-1'!$R$11)&gt;0,P6-'Resultados ISO 16283-1'!$R$11,0)</f>
        <v>23.9</v>
      </c>
      <c r="BW6" s="121">
        <f>IF((Q6-'Resultados ISO 16283-1'!$S$11)&gt;0,Q6-'Resultados ISO 16283-1'!$S$11,0)</f>
        <v>23.5</v>
      </c>
      <c r="BX6" s="122">
        <f>IF((R6-'Resultados ISO 16283-1'!$T$11)&gt;0,R6-'Resultados ISO 16283-1'!$T$11,0)</f>
        <v>17.799999999999997</v>
      </c>
      <c r="BY6" s="123">
        <f t="shared" ref="BY6:BY66" si="25">SUM(BI6:BX6)</f>
        <v>521.79999999999995</v>
      </c>
      <c r="BZ6" s="118">
        <f>IF(BY6&lt;=32,J6,0)</f>
        <v>0</v>
      </c>
      <c r="CA6" s="118">
        <f t="shared" ref="CA6:CA66" si="26">IF(BZ6&lt;&gt;0,B6,0)</f>
        <v>0</v>
      </c>
      <c r="CB6" s="119"/>
      <c r="CC6" s="350">
        <f>IF((D6-'Resultados ISO 16283-1'!$F$13)&gt;0,D6-'Resultados ISO 16283-1'!$F$13,0)</f>
        <v>33.4</v>
      </c>
      <c r="CD6" s="351">
        <f>IF((E6-'Resultados ISO 16283-1'!$G$13)&gt;0,E6-'Resultados ISO 16283-1'!$G$13,0)</f>
        <v>35.4</v>
      </c>
      <c r="CE6" s="351">
        <f>IF((F6-'Resultados ISO 16283-1'!$H$13)&gt;0,F6-'Resultados ISO 16283-1'!$H$13,0)</f>
        <v>38.5</v>
      </c>
      <c r="CF6" s="351">
        <f>IF((G6-'Resultados ISO 16283-1'!$I$13)&gt;0,G6-'Resultados ISO 16283-1'!$I$13,0)</f>
        <v>32.299999999999997</v>
      </c>
      <c r="CG6" s="351">
        <f>IF((H6-'Resultados ISO 16283-1'!$J$13)&gt;0,H6-'Resultados ISO 16283-1'!$J$13,0)</f>
        <v>35.1</v>
      </c>
      <c r="CH6" s="351">
        <f>IF((I6-'Resultados ISO 16283-1'!$K$13)&gt;0,I6-'Resultados ISO 16283-1'!$K$13,0)</f>
        <v>34.5</v>
      </c>
      <c r="CI6" s="351">
        <f>IF((J6-'Resultados ISO 16283-1'!$L$13)&gt;0,J6-'Resultados ISO 16283-1'!$L$13,0)</f>
        <v>44.4</v>
      </c>
      <c r="CJ6" s="351">
        <f>IF((K6-'Resultados ISO 16283-1'!$M$13)&gt;0,K6-'Resultados ISO 16283-1'!$M$13,0)</f>
        <v>33.1</v>
      </c>
      <c r="CK6" s="351">
        <f>IF((L6-'Resultados ISO 16283-1'!$N$13)&gt;0,L6-'Resultados ISO 16283-1'!$N$13,0)</f>
        <v>29.4</v>
      </c>
      <c r="CL6" s="351">
        <f>IF((M6-'Resultados ISO 16283-1'!$O$13)&gt;0,M6-'Resultados ISO 16283-1'!$O$13,0)</f>
        <v>30.200000000000003</v>
      </c>
      <c r="CM6" s="351">
        <f>IF((N6-'Resultados ISO 16283-1'!$P$13)&gt;0,N6-'Resultados ISO 16283-1'!$P$13,0)</f>
        <v>29.299999999999997</v>
      </c>
      <c r="CN6" s="351">
        <f>IF((O6-'Resultados ISO 16283-1'!$Q$13)&gt;0,O6-'Resultados ISO 16283-1'!$Q$13,0)</f>
        <v>25.4</v>
      </c>
      <c r="CO6" s="351">
        <f>IF((P6-'Resultados ISO 16283-1'!$R$13)&gt;0,P6-'Resultados ISO 16283-1'!$R$13,0)</f>
        <v>21.900000000000006</v>
      </c>
      <c r="CP6" s="351">
        <f>IF((Q6-'Resultados ISO 16283-1'!$S$13)&gt;0,Q6-'Resultados ISO 16283-1'!$S$13,0)</f>
        <v>21.5</v>
      </c>
      <c r="CQ6" s="351">
        <f>IF((R6-'Resultados ISO 16283-1'!$T$13)&gt;0,R6-'Resultados ISO 16283-1'!$T$13,0)</f>
        <v>15.900000000000006</v>
      </c>
      <c r="CR6" s="352">
        <f>IF((S6-'Resultados ISO 16283-1'!$U$13)&gt;0,S6-'Resultados ISO 16283-1'!$U$13,0)</f>
        <v>15.299999999999997</v>
      </c>
      <c r="CS6" s="127">
        <f>SUM(CC6:CP6)</f>
        <v>444.4</v>
      </c>
      <c r="CT6" s="128">
        <f t="shared" ref="CT6:CT66" si="27">IF(AND(CS6&lt;=32,MAX(CC6:CR6)&lt;=8),J6,0)</f>
        <v>0</v>
      </c>
      <c r="CU6" s="118">
        <f>IF(CT6&lt;&gt;0,CT6,0)</f>
        <v>0</v>
      </c>
      <c r="CV6" s="118">
        <f t="shared" ref="CV6:CV66" si="28">IF(CU6&lt;&gt;0,B6,0)</f>
        <v>0</v>
      </c>
    </row>
    <row r="7" spans="2:101" ht="14.25">
      <c r="B7" s="129">
        <v>-29</v>
      </c>
      <c r="C7" s="130">
        <f t="shared" si="4"/>
        <v>62</v>
      </c>
      <c r="D7" s="131">
        <f t="shared" si="5"/>
        <v>65</v>
      </c>
      <c r="E7" s="131">
        <f t="shared" si="6"/>
        <v>68</v>
      </c>
      <c r="F7" s="131">
        <f t="shared" si="7"/>
        <v>71</v>
      </c>
      <c r="G7" s="131">
        <f t="shared" si="8"/>
        <v>74</v>
      </c>
      <c r="H7" s="131">
        <f t="shared" si="9"/>
        <v>77</v>
      </c>
      <c r="I7" s="131">
        <f t="shared" si="10"/>
        <v>80</v>
      </c>
      <c r="J7" s="131">
        <f t="shared" si="11"/>
        <v>81</v>
      </c>
      <c r="K7" s="131">
        <f t="shared" si="12"/>
        <v>82</v>
      </c>
      <c r="L7" s="131">
        <f t="shared" si="13"/>
        <v>83</v>
      </c>
      <c r="M7" s="131">
        <f t="shared" si="14"/>
        <v>84</v>
      </c>
      <c r="N7" s="131">
        <f t="shared" si="15"/>
        <v>85</v>
      </c>
      <c r="O7" s="131">
        <f t="shared" si="16"/>
        <v>85</v>
      </c>
      <c r="P7" s="131">
        <f t="shared" si="17"/>
        <v>85</v>
      </c>
      <c r="Q7" s="131">
        <f t="shared" si="18"/>
        <v>85</v>
      </c>
      <c r="R7" s="132">
        <f t="shared" si="19"/>
        <v>85</v>
      </c>
      <c r="S7" s="133">
        <f t="shared" si="20"/>
        <v>85</v>
      </c>
      <c r="U7" s="134">
        <f>IF((C7-'Resultados ISO 16283-1'!$E$7)&gt;0,C7-'Resultados ISO 16283-1'!$E$7,0)</f>
        <v>29.6</v>
      </c>
      <c r="V7" s="135">
        <f>IF((D7-'Resultados ISO 16283-1'!$F$7)&gt;0,D7-'Resultados ISO 16283-1'!$F$7,0)</f>
        <v>32.4</v>
      </c>
      <c r="W7" s="135">
        <f>IF((E7-'Resultados ISO 16283-1'!$G$7)&gt;0,E7-'Resultados ISO 16283-1'!$G$7,0)</f>
        <v>34.4</v>
      </c>
      <c r="X7" s="135">
        <f>IF((F7-'Resultados ISO 16283-1'!$H$7)&gt;0,F7-'Resultados ISO 16283-1'!$H$7,0)</f>
        <v>37.5</v>
      </c>
      <c r="Y7" s="135">
        <f>IF((G7-'Resultados ISO 16283-1'!$I$7)&gt;0,G7-'Resultados ISO 16283-1'!$I$7,0)</f>
        <v>31.299999999999997</v>
      </c>
      <c r="Z7" s="135">
        <f>IF((H7-'Resultados ISO 16283-1'!$J$7)&gt;0,H7-'Resultados ISO 16283-1'!$J$7,0)</f>
        <v>34.1</v>
      </c>
      <c r="AA7" s="135">
        <f>IF((I7-'Resultados ISO 16283-1'!$K$7)&gt;0,I7-'Resultados ISO 16283-1'!$K$7,0)</f>
        <v>33.5</v>
      </c>
      <c r="AB7" s="135">
        <f>IF((J7-'Resultados ISO 16283-1'!$L$7)&gt;0,J7-'Resultados ISO 16283-1'!$L$7,0)</f>
        <v>43.4</v>
      </c>
      <c r="AC7" s="135">
        <f>IF((K7-'Resultados ISO 16283-1'!$M$7)&gt;0,K7-'Resultados ISO 16283-1'!$M$7,0)</f>
        <v>32.1</v>
      </c>
      <c r="AD7" s="135">
        <f>IF((L7-'Resultados ISO 16283-1'!$N$7)&gt;0,L7-'Resultados ISO 16283-1'!$N$7,0)</f>
        <v>28.4</v>
      </c>
      <c r="AE7" s="135">
        <f>IF((M7-'Resultados ISO 16283-1'!$O$7)&gt;0,M7-'Resultados ISO 16283-1'!$O$7,0)</f>
        <v>29.200000000000003</v>
      </c>
      <c r="AF7" s="135">
        <f>IF((N7-'Resultados ISO 16283-1'!$P$7)&gt;0,N7-'Resultados ISO 16283-1'!$P$7,0)</f>
        <v>28.299999999999997</v>
      </c>
      <c r="AG7" s="135">
        <f>IF((O7-'Resultados ISO 16283-1'!$Q$7)&gt;0,O7-'Resultados ISO 16283-1'!$Q$7,0)</f>
        <v>24.4</v>
      </c>
      <c r="AH7" s="135">
        <f>IF((P7-'Resultados ISO 16283-1'!$R$7)&gt;0,P7-'Resultados ISO 16283-1'!$R$7,0)</f>
        <v>20.900000000000006</v>
      </c>
      <c r="AI7" s="135">
        <f>IF((Q7-'Resultados ISO 16283-1'!$S$7)&gt;0,Q7-'Resultados ISO 16283-1'!$S$7,0)</f>
        <v>20.5</v>
      </c>
      <c r="AJ7" s="136">
        <f>IF((R7-'Resultados ISO 16283-1'!$T$7)&gt;0,R7-'Resultados ISO 16283-1'!$T$7,0)</f>
        <v>14.900000000000006</v>
      </c>
      <c r="AK7" s="349">
        <f t="shared" si="21"/>
        <v>474.9</v>
      </c>
      <c r="AL7" s="118">
        <f t="shared" ref="AL7:AL66" si="29">IF(AND(AK7&lt;=32,AK6&gt;32),J7,0)</f>
        <v>0</v>
      </c>
      <c r="AM7" s="116">
        <f t="shared" si="22"/>
        <v>0</v>
      </c>
      <c r="AO7" s="134">
        <f>IF((C7-'Resultados ISO 16283-1'!$E$9)&gt;0,C7-'Resultados ISO 16283-1'!$E$9,0)</f>
        <v>25.700000000000003</v>
      </c>
      <c r="AP7" s="135">
        <f>IF((D7-'Resultados ISO 16283-1'!$F$9)&gt;0,D7-'Resultados ISO 16283-1'!$F$9,0)</f>
        <v>28.4</v>
      </c>
      <c r="AQ7" s="135">
        <f>IF((E7-'Resultados ISO 16283-1'!$G$9)&gt;0,E7-'Resultados ISO 16283-1'!$G$9,0)</f>
        <v>30.4</v>
      </c>
      <c r="AR7" s="135">
        <f>IF((F7-'Resultados ISO 16283-1'!$H$9)&gt;0,F7-'Resultados ISO 16283-1'!$H$9,0)</f>
        <v>33.6</v>
      </c>
      <c r="AS7" s="135">
        <f>IF((G7-'Resultados ISO 16283-1'!$I$9)&gt;0,G7-'Resultados ISO 16283-1'!$I$9,0)</f>
        <v>27.299999999999997</v>
      </c>
      <c r="AT7" s="135">
        <f>IF((H7-'Resultados ISO 16283-1'!$J$9)&gt;0,H7-'Resultados ISO 16283-1'!$J$9,0)</f>
        <v>30.1</v>
      </c>
      <c r="AU7" s="135">
        <f>IF((I7-'Resultados ISO 16283-1'!$K$9)&gt;0,I7-'Resultados ISO 16283-1'!$K$9,0)</f>
        <v>29.5</v>
      </c>
      <c r="AV7" s="135">
        <f>IF((J7-'Resultados ISO 16283-1'!$L$9)&gt;0,J7-'Resultados ISO 16283-1'!$L$9,0)</f>
        <v>39.4</v>
      </c>
      <c r="AW7" s="135">
        <f>IF((K7-'Resultados ISO 16283-1'!$M$9)&gt;0,K7-'Resultados ISO 16283-1'!$M$9,0)</f>
        <v>28.1</v>
      </c>
      <c r="AX7" s="135">
        <f>IF((L7-'Resultados ISO 16283-1'!$N$9)&gt;0,L7-'Resultados ISO 16283-1'!$N$9,0)</f>
        <v>24.4</v>
      </c>
      <c r="AY7" s="135">
        <f>IF((M7-'Resultados ISO 16283-1'!$O$9)&gt;0,M7-'Resultados ISO 16283-1'!$O$9,0)</f>
        <v>25.200000000000003</v>
      </c>
      <c r="AZ7" s="135">
        <f>IF((N7-'Resultados ISO 16283-1'!$P$9)&gt;0,N7-'Resultados ISO 16283-1'!$P$9,0)</f>
        <v>24.299999999999997</v>
      </c>
      <c r="BA7" s="135">
        <f>IF((O7-'Resultados ISO 16283-1'!$Q$9)&gt;0,O7-'Resultados ISO 16283-1'!$Q$9,0)</f>
        <v>20.400000000000006</v>
      </c>
      <c r="BB7" s="135">
        <f>IF((P7-'Resultados ISO 16283-1'!$R$9)&gt;0,P7-'Resultados ISO 16283-1'!$R$9,0)</f>
        <v>16.900000000000006</v>
      </c>
      <c r="BC7" s="135">
        <f>IF((Q7-'Resultados ISO 16283-1'!$S$9)&gt;0,Q7-'Resultados ISO 16283-1'!$S$9,0)</f>
        <v>16.5</v>
      </c>
      <c r="BD7" s="136">
        <f>IF((R7-'Resultados ISO 16283-1'!$T$9)&gt;0,R7-'Resultados ISO 16283-1'!$T$9,0)</f>
        <v>10.900000000000006</v>
      </c>
      <c r="BE7" s="117">
        <f t="shared" si="23"/>
        <v>411.09999999999991</v>
      </c>
      <c r="BF7" s="137">
        <f t="shared" ref="BF7:BF66" si="30">IF(AND(BE7&lt;=32,BE6&gt;32),J7,0)</f>
        <v>0</v>
      </c>
      <c r="BG7" s="118">
        <f t="shared" si="24"/>
        <v>0</v>
      </c>
      <c r="BH7" s="119"/>
      <c r="BI7" s="138">
        <f>IF((C7-'Resultados ISO 16283-1'!$E$11)&gt;0,C7-'Resultados ISO 16283-1'!$E$11,0)</f>
        <v>31.6</v>
      </c>
      <c r="BJ7" s="139">
        <f>IF((D7-'Resultados ISO 16283-1'!$F$11)&gt;0,D7-'Resultados ISO 16283-1'!$F$11,0)</f>
        <v>34.299999999999997</v>
      </c>
      <c r="BK7" s="139">
        <f>IF((E7-'Resultados ISO 16283-1'!$G$11)&gt;0,E7-'Resultados ISO 16283-1'!$G$11,0)</f>
        <v>36.299999999999997</v>
      </c>
      <c r="BL7" s="139">
        <f>IF((F7-'Resultados ISO 16283-1'!$H$11)&gt;0,F7-'Resultados ISO 16283-1'!$H$11,0)</f>
        <v>39.5</v>
      </c>
      <c r="BM7" s="139">
        <f>IF((G7-'Resultados ISO 16283-1'!$I$11)&gt;0,G7-'Resultados ISO 16283-1'!$I$11,0)</f>
        <v>33.200000000000003</v>
      </c>
      <c r="BN7" s="139">
        <f>IF((H7-'Resultados ISO 16283-1'!$J$11)&gt;0,H7-'Resultados ISO 16283-1'!$J$11,0)</f>
        <v>36</v>
      </c>
      <c r="BO7" s="139">
        <f>IF((I7-'Resultados ISO 16283-1'!$K$11)&gt;0,I7-'Resultados ISO 16283-1'!$K$11,0)</f>
        <v>35.4</v>
      </c>
      <c r="BP7" s="139">
        <f>IF((J7-'Resultados ISO 16283-1'!$L$11)&gt;0,J7-'Resultados ISO 16283-1'!$L$11,0)</f>
        <v>45.3</v>
      </c>
      <c r="BQ7" s="139">
        <f>IF((K7-'Resultados ISO 16283-1'!$M$11)&gt;0,K7-'Resultados ISO 16283-1'!$M$11,0)</f>
        <v>34</v>
      </c>
      <c r="BR7" s="139">
        <f>IF((L7-'Resultados ISO 16283-1'!$N$11)&gt;0,L7-'Resultados ISO 16283-1'!$N$11,0)</f>
        <v>30.4</v>
      </c>
      <c r="BS7" s="139">
        <f>IF((M7-'Resultados ISO 16283-1'!$O$11)&gt;0,M7-'Resultados ISO 16283-1'!$O$11,0)</f>
        <v>31.1</v>
      </c>
      <c r="BT7" s="139">
        <f>IF((N7-'Resultados ISO 16283-1'!$P$11)&gt;0,N7-'Resultados ISO 16283-1'!$P$11,0)</f>
        <v>30.200000000000003</v>
      </c>
      <c r="BU7" s="139">
        <f>IF((O7-'Resultados ISO 16283-1'!$Q$11)&gt;0,O7-'Resultados ISO 16283-1'!$Q$11,0)</f>
        <v>26.299999999999997</v>
      </c>
      <c r="BV7" s="139">
        <f>IF((P7-'Resultados ISO 16283-1'!$R$11)&gt;0,P7-'Resultados ISO 16283-1'!$R$11,0)</f>
        <v>22.9</v>
      </c>
      <c r="BW7" s="139">
        <f>IF((Q7-'Resultados ISO 16283-1'!$S$11)&gt;0,Q7-'Resultados ISO 16283-1'!$S$11,0)</f>
        <v>22.5</v>
      </c>
      <c r="BX7" s="140">
        <f>IF((R7-'Resultados ISO 16283-1'!$T$11)&gt;0,R7-'Resultados ISO 16283-1'!$T$11,0)</f>
        <v>16.799999999999997</v>
      </c>
      <c r="BY7" s="123">
        <f t="shared" si="25"/>
        <v>505.79999999999995</v>
      </c>
      <c r="BZ7" s="118">
        <f t="shared" ref="BZ7:BZ66" si="31">IF(AND(BY7&lt;=32,BY6&gt;32),J7,0)</f>
        <v>0</v>
      </c>
      <c r="CA7" s="118">
        <f t="shared" si="26"/>
        <v>0</v>
      </c>
      <c r="CB7" s="119"/>
      <c r="CC7" s="353">
        <f>IF((D7-'Resultados ISO 16283-1'!$F$13)&gt;0,D7-'Resultados ISO 16283-1'!$F$13,0)</f>
        <v>32.4</v>
      </c>
      <c r="CD7" s="142">
        <f>IF((E7-'Resultados ISO 16283-1'!$G$13)&gt;0,E7-'Resultados ISO 16283-1'!$G$13,0)</f>
        <v>34.4</v>
      </c>
      <c r="CE7" s="142">
        <f>IF((F7-'Resultados ISO 16283-1'!$H$13)&gt;0,F7-'Resultados ISO 16283-1'!$H$13,0)</f>
        <v>37.5</v>
      </c>
      <c r="CF7" s="142">
        <f>IF((G7-'Resultados ISO 16283-1'!$I$13)&gt;0,G7-'Resultados ISO 16283-1'!$I$13,0)</f>
        <v>31.299999999999997</v>
      </c>
      <c r="CG7" s="142">
        <f>IF((H7-'Resultados ISO 16283-1'!$J$13)&gt;0,H7-'Resultados ISO 16283-1'!$J$13,0)</f>
        <v>34.1</v>
      </c>
      <c r="CH7" s="142">
        <f>IF((I7-'Resultados ISO 16283-1'!$K$13)&gt;0,I7-'Resultados ISO 16283-1'!$K$13,0)</f>
        <v>33.5</v>
      </c>
      <c r="CI7" s="142">
        <f>IF((J7-'Resultados ISO 16283-1'!$L$13)&gt;0,J7-'Resultados ISO 16283-1'!$L$13,0)</f>
        <v>43.4</v>
      </c>
      <c r="CJ7" s="142">
        <f>IF((K7-'Resultados ISO 16283-1'!$M$13)&gt;0,K7-'Resultados ISO 16283-1'!$M$13,0)</f>
        <v>32.1</v>
      </c>
      <c r="CK7" s="142">
        <f>IF((L7-'Resultados ISO 16283-1'!$N$13)&gt;0,L7-'Resultados ISO 16283-1'!$N$13,0)</f>
        <v>28.4</v>
      </c>
      <c r="CL7" s="142">
        <f>IF((M7-'Resultados ISO 16283-1'!$O$13)&gt;0,M7-'Resultados ISO 16283-1'!$O$13,0)</f>
        <v>29.200000000000003</v>
      </c>
      <c r="CM7" s="142">
        <f>IF((N7-'Resultados ISO 16283-1'!$P$13)&gt;0,N7-'Resultados ISO 16283-1'!$P$13,0)</f>
        <v>28.299999999999997</v>
      </c>
      <c r="CN7" s="142">
        <f>IF((O7-'Resultados ISO 16283-1'!$Q$13)&gt;0,O7-'Resultados ISO 16283-1'!$Q$13,0)</f>
        <v>24.4</v>
      </c>
      <c r="CO7" s="142">
        <f>IF((P7-'Resultados ISO 16283-1'!$R$13)&gt;0,P7-'Resultados ISO 16283-1'!$R$13,0)</f>
        <v>20.900000000000006</v>
      </c>
      <c r="CP7" s="142">
        <f>IF((Q7-'Resultados ISO 16283-1'!$S$13)&gt;0,Q7-'Resultados ISO 16283-1'!$S$13,0)</f>
        <v>20.5</v>
      </c>
      <c r="CQ7" s="142">
        <f>IF((R7-'Resultados ISO 16283-1'!$T$13)&gt;0,R7-'Resultados ISO 16283-1'!$T$13,0)</f>
        <v>14.900000000000006</v>
      </c>
      <c r="CR7" s="354">
        <f>IF((S7-'Resultados ISO 16283-1'!$U$13)&gt;0,S7-'Resultados ISO 16283-1'!$U$13,0)</f>
        <v>14.299999999999997</v>
      </c>
      <c r="CS7" s="127">
        <f t="shared" ref="CS7:CS66" si="32">SUM(CC7:CQ7)</f>
        <v>445.29999999999995</v>
      </c>
      <c r="CT7" s="128">
        <f t="shared" si="27"/>
        <v>0</v>
      </c>
      <c r="CU7" s="118">
        <f t="shared" ref="CU7:CU66" si="33">IF(AND(CT7&lt;&gt;0,CT6=0),CT7,0)</f>
        <v>0</v>
      </c>
      <c r="CV7" s="118">
        <f t="shared" si="28"/>
        <v>0</v>
      </c>
    </row>
    <row r="8" spans="2:101" ht="14.25">
      <c r="B8" s="129">
        <v>-28</v>
      </c>
      <c r="C8" s="130">
        <f t="shared" si="4"/>
        <v>61</v>
      </c>
      <c r="D8" s="131">
        <f t="shared" si="5"/>
        <v>64</v>
      </c>
      <c r="E8" s="131">
        <f t="shared" si="6"/>
        <v>67</v>
      </c>
      <c r="F8" s="131">
        <f t="shared" si="7"/>
        <v>70</v>
      </c>
      <c r="G8" s="131">
        <f t="shared" si="8"/>
        <v>73</v>
      </c>
      <c r="H8" s="131">
        <f t="shared" si="9"/>
        <v>76</v>
      </c>
      <c r="I8" s="131">
        <f t="shared" si="10"/>
        <v>79</v>
      </c>
      <c r="J8" s="131">
        <f t="shared" si="11"/>
        <v>80</v>
      </c>
      <c r="K8" s="131">
        <f t="shared" si="12"/>
        <v>81</v>
      </c>
      <c r="L8" s="131">
        <f t="shared" si="13"/>
        <v>82</v>
      </c>
      <c r="M8" s="131">
        <f t="shared" si="14"/>
        <v>83</v>
      </c>
      <c r="N8" s="131">
        <f t="shared" si="15"/>
        <v>84</v>
      </c>
      <c r="O8" s="131">
        <f t="shared" si="16"/>
        <v>84</v>
      </c>
      <c r="P8" s="131">
        <f t="shared" si="17"/>
        <v>84</v>
      </c>
      <c r="Q8" s="131">
        <f t="shared" si="18"/>
        <v>84</v>
      </c>
      <c r="R8" s="132">
        <f t="shared" si="19"/>
        <v>84</v>
      </c>
      <c r="S8" s="133">
        <f t="shared" si="20"/>
        <v>84</v>
      </c>
      <c r="U8" s="134">
        <f>IF((C8-'Resultados ISO 16283-1'!$E$7)&gt;0,C8-'Resultados ISO 16283-1'!$E$7,0)</f>
        <v>28.6</v>
      </c>
      <c r="V8" s="135">
        <f>IF((D8-'Resultados ISO 16283-1'!$F$7)&gt;0,D8-'Resultados ISO 16283-1'!$F$7,0)</f>
        <v>31.4</v>
      </c>
      <c r="W8" s="135">
        <f>IF((E8-'Resultados ISO 16283-1'!$G$7)&gt;0,E8-'Resultados ISO 16283-1'!$G$7,0)</f>
        <v>33.4</v>
      </c>
      <c r="X8" s="135">
        <f>IF((F8-'Resultados ISO 16283-1'!$H$7)&gt;0,F8-'Resultados ISO 16283-1'!$H$7,0)</f>
        <v>36.5</v>
      </c>
      <c r="Y8" s="135">
        <f>IF((G8-'Resultados ISO 16283-1'!$I$7)&gt;0,G8-'Resultados ISO 16283-1'!$I$7,0)</f>
        <v>30.299999999999997</v>
      </c>
      <c r="Z8" s="135">
        <f>IF((H8-'Resultados ISO 16283-1'!$J$7)&gt;0,H8-'Resultados ISO 16283-1'!$J$7,0)</f>
        <v>33.1</v>
      </c>
      <c r="AA8" s="135">
        <f>IF((I8-'Resultados ISO 16283-1'!$K$7)&gt;0,I8-'Resultados ISO 16283-1'!$K$7,0)</f>
        <v>32.5</v>
      </c>
      <c r="AB8" s="135">
        <f>IF((J8-'Resultados ISO 16283-1'!$L$7)&gt;0,J8-'Resultados ISO 16283-1'!$L$7,0)</f>
        <v>42.4</v>
      </c>
      <c r="AC8" s="135">
        <f>IF((K8-'Resultados ISO 16283-1'!$M$7)&gt;0,K8-'Resultados ISO 16283-1'!$M$7,0)</f>
        <v>31.1</v>
      </c>
      <c r="AD8" s="135">
        <f>IF((L8-'Resultados ISO 16283-1'!$N$7)&gt;0,L8-'Resultados ISO 16283-1'!$N$7,0)</f>
        <v>27.4</v>
      </c>
      <c r="AE8" s="135">
        <f>IF((M8-'Resultados ISO 16283-1'!$O$7)&gt;0,M8-'Resultados ISO 16283-1'!$O$7,0)</f>
        <v>28.200000000000003</v>
      </c>
      <c r="AF8" s="135">
        <f>IF((N8-'Resultados ISO 16283-1'!$P$7)&gt;0,N8-'Resultados ISO 16283-1'!$P$7,0)</f>
        <v>27.299999999999997</v>
      </c>
      <c r="AG8" s="135">
        <f>IF((O8-'Resultados ISO 16283-1'!$Q$7)&gt;0,O8-'Resultados ISO 16283-1'!$Q$7,0)</f>
        <v>23.4</v>
      </c>
      <c r="AH8" s="135">
        <f>IF((P8-'Resultados ISO 16283-1'!$R$7)&gt;0,P8-'Resultados ISO 16283-1'!$R$7,0)</f>
        <v>19.900000000000006</v>
      </c>
      <c r="AI8" s="135">
        <f>IF((Q8-'Resultados ISO 16283-1'!$S$7)&gt;0,Q8-'Resultados ISO 16283-1'!$S$7,0)</f>
        <v>19.5</v>
      </c>
      <c r="AJ8" s="136">
        <f>IF((R8-'Resultados ISO 16283-1'!$T$7)&gt;0,R8-'Resultados ISO 16283-1'!$T$7,0)</f>
        <v>13.900000000000006</v>
      </c>
      <c r="AK8" s="349">
        <f t="shared" si="21"/>
        <v>458.9</v>
      </c>
      <c r="AL8" s="118">
        <f t="shared" si="29"/>
        <v>0</v>
      </c>
      <c r="AM8" s="116">
        <f t="shared" si="22"/>
        <v>0</v>
      </c>
      <c r="AO8" s="134">
        <f>IF((C8-'Resultados ISO 16283-1'!$E$9)&gt;0,C8-'Resultados ISO 16283-1'!$E$9,0)</f>
        <v>24.700000000000003</v>
      </c>
      <c r="AP8" s="135">
        <f>IF((D8-'Resultados ISO 16283-1'!$F$9)&gt;0,D8-'Resultados ISO 16283-1'!$F$9,0)</f>
        <v>27.4</v>
      </c>
      <c r="AQ8" s="135">
        <f>IF((E8-'Resultados ISO 16283-1'!$G$9)&gt;0,E8-'Resultados ISO 16283-1'!$G$9,0)</f>
        <v>29.4</v>
      </c>
      <c r="AR8" s="135">
        <f>IF((F8-'Resultados ISO 16283-1'!$H$9)&gt;0,F8-'Resultados ISO 16283-1'!$H$9,0)</f>
        <v>32.6</v>
      </c>
      <c r="AS8" s="135">
        <f>IF((G8-'Resultados ISO 16283-1'!$I$9)&gt;0,G8-'Resultados ISO 16283-1'!$I$9,0)</f>
        <v>26.299999999999997</v>
      </c>
      <c r="AT8" s="135">
        <f>IF((H8-'Resultados ISO 16283-1'!$J$9)&gt;0,H8-'Resultados ISO 16283-1'!$J$9,0)</f>
        <v>29.1</v>
      </c>
      <c r="AU8" s="135">
        <f>IF((I8-'Resultados ISO 16283-1'!$K$9)&gt;0,I8-'Resultados ISO 16283-1'!$K$9,0)</f>
        <v>28.5</v>
      </c>
      <c r="AV8" s="135">
        <f>IF((J8-'Resultados ISO 16283-1'!$L$9)&gt;0,J8-'Resultados ISO 16283-1'!$L$9,0)</f>
        <v>38.4</v>
      </c>
      <c r="AW8" s="135">
        <f>IF((K8-'Resultados ISO 16283-1'!$M$9)&gt;0,K8-'Resultados ISO 16283-1'!$M$9,0)</f>
        <v>27.1</v>
      </c>
      <c r="AX8" s="135">
        <f>IF((L8-'Resultados ISO 16283-1'!$N$9)&gt;0,L8-'Resultados ISO 16283-1'!$N$9,0)</f>
        <v>23.4</v>
      </c>
      <c r="AY8" s="135">
        <f>IF((M8-'Resultados ISO 16283-1'!$O$9)&gt;0,M8-'Resultados ISO 16283-1'!$O$9,0)</f>
        <v>24.200000000000003</v>
      </c>
      <c r="AZ8" s="135">
        <f>IF((N8-'Resultados ISO 16283-1'!$P$9)&gt;0,N8-'Resultados ISO 16283-1'!$P$9,0)</f>
        <v>23.299999999999997</v>
      </c>
      <c r="BA8" s="135">
        <f>IF((O8-'Resultados ISO 16283-1'!$Q$9)&gt;0,O8-'Resultados ISO 16283-1'!$Q$9,0)</f>
        <v>19.400000000000006</v>
      </c>
      <c r="BB8" s="135">
        <f>IF((P8-'Resultados ISO 16283-1'!$R$9)&gt;0,P8-'Resultados ISO 16283-1'!$R$9,0)</f>
        <v>15.900000000000006</v>
      </c>
      <c r="BC8" s="135">
        <f>IF((Q8-'Resultados ISO 16283-1'!$S$9)&gt;0,Q8-'Resultados ISO 16283-1'!$S$9,0)</f>
        <v>15.5</v>
      </c>
      <c r="BD8" s="136">
        <f>IF((R8-'Resultados ISO 16283-1'!$T$9)&gt;0,R8-'Resultados ISO 16283-1'!$T$9,0)</f>
        <v>9.9000000000000057</v>
      </c>
      <c r="BE8" s="117">
        <f t="shared" si="23"/>
        <v>395.09999999999991</v>
      </c>
      <c r="BF8" s="137">
        <f t="shared" si="30"/>
        <v>0</v>
      </c>
      <c r="BG8" s="118">
        <f t="shared" si="24"/>
        <v>0</v>
      </c>
      <c r="BH8" s="119"/>
      <c r="BI8" s="138">
        <f>IF((C8-'Resultados ISO 16283-1'!$E$11)&gt;0,C8-'Resultados ISO 16283-1'!$E$11,0)</f>
        <v>30.6</v>
      </c>
      <c r="BJ8" s="139">
        <f>IF((D8-'Resultados ISO 16283-1'!$F$11)&gt;0,D8-'Resultados ISO 16283-1'!$F$11,0)</f>
        <v>33.299999999999997</v>
      </c>
      <c r="BK8" s="139">
        <f>IF((E8-'Resultados ISO 16283-1'!$G$11)&gt;0,E8-'Resultados ISO 16283-1'!$G$11,0)</f>
        <v>35.299999999999997</v>
      </c>
      <c r="BL8" s="139">
        <f>IF((F8-'Resultados ISO 16283-1'!$H$11)&gt;0,F8-'Resultados ISO 16283-1'!$H$11,0)</f>
        <v>38.5</v>
      </c>
      <c r="BM8" s="139">
        <f>IF((G8-'Resultados ISO 16283-1'!$I$11)&gt;0,G8-'Resultados ISO 16283-1'!$I$11,0)</f>
        <v>32.200000000000003</v>
      </c>
      <c r="BN8" s="139">
        <f>IF((H8-'Resultados ISO 16283-1'!$J$11)&gt;0,H8-'Resultados ISO 16283-1'!$J$11,0)</f>
        <v>35</v>
      </c>
      <c r="BO8" s="139">
        <f>IF((I8-'Resultados ISO 16283-1'!$K$11)&gt;0,I8-'Resultados ISO 16283-1'!$K$11,0)</f>
        <v>34.4</v>
      </c>
      <c r="BP8" s="139">
        <f>IF((J8-'Resultados ISO 16283-1'!$L$11)&gt;0,J8-'Resultados ISO 16283-1'!$L$11,0)</f>
        <v>44.3</v>
      </c>
      <c r="BQ8" s="139">
        <f>IF((K8-'Resultados ISO 16283-1'!$M$11)&gt;0,K8-'Resultados ISO 16283-1'!$M$11,0)</f>
        <v>33</v>
      </c>
      <c r="BR8" s="139">
        <f>IF((L8-'Resultados ISO 16283-1'!$N$11)&gt;0,L8-'Resultados ISO 16283-1'!$N$11,0)</f>
        <v>29.4</v>
      </c>
      <c r="BS8" s="139">
        <f>IF((M8-'Resultados ISO 16283-1'!$O$11)&gt;0,M8-'Resultados ISO 16283-1'!$O$11,0)</f>
        <v>30.1</v>
      </c>
      <c r="BT8" s="139">
        <f>IF((N8-'Resultados ISO 16283-1'!$P$11)&gt;0,N8-'Resultados ISO 16283-1'!$P$11,0)</f>
        <v>29.200000000000003</v>
      </c>
      <c r="BU8" s="139">
        <f>IF((O8-'Resultados ISO 16283-1'!$Q$11)&gt;0,O8-'Resultados ISO 16283-1'!$Q$11,0)</f>
        <v>25.299999999999997</v>
      </c>
      <c r="BV8" s="139">
        <f>IF((P8-'Resultados ISO 16283-1'!$R$11)&gt;0,P8-'Resultados ISO 16283-1'!$R$11,0)</f>
        <v>21.9</v>
      </c>
      <c r="BW8" s="139">
        <f>IF((Q8-'Resultados ISO 16283-1'!$S$11)&gt;0,Q8-'Resultados ISO 16283-1'!$S$11,0)</f>
        <v>21.5</v>
      </c>
      <c r="BX8" s="140">
        <f>IF((R8-'Resultados ISO 16283-1'!$T$11)&gt;0,R8-'Resultados ISO 16283-1'!$T$11,0)</f>
        <v>15.799999999999997</v>
      </c>
      <c r="BY8" s="123">
        <f t="shared" si="25"/>
        <v>489.79999999999995</v>
      </c>
      <c r="BZ8" s="118">
        <f t="shared" si="31"/>
        <v>0</v>
      </c>
      <c r="CA8" s="118">
        <f t="shared" si="26"/>
        <v>0</v>
      </c>
      <c r="CB8" s="119"/>
      <c r="CC8" s="353">
        <f>IF((D8-'Resultados ISO 16283-1'!$F$13)&gt;0,D8-'Resultados ISO 16283-1'!$F$13,0)</f>
        <v>31.4</v>
      </c>
      <c r="CD8" s="142">
        <f>IF((E8-'Resultados ISO 16283-1'!$G$13)&gt;0,E8-'Resultados ISO 16283-1'!$G$13,0)</f>
        <v>33.4</v>
      </c>
      <c r="CE8" s="142">
        <f>IF((F8-'Resultados ISO 16283-1'!$H$13)&gt;0,F8-'Resultados ISO 16283-1'!$H$13,0)</f>
        <v>36.5</v>
      </c>
      <c r="CF8" s="142">
        <f>IF((G8-'Resultados ISO 16283-1'!$I$13)&gt;0,G8-'Resultados ISO 16283-1'!$I$13,0)</f>
        <v>30.299999999999997</v>
      </c>
      <c r="CG8" s="142">
        <f>IF((H8-'Resultados ISO 16283-1'!$J$13)&gt;0,H8-'Resultados ISO 16283-1'!$J$13,0)</f>
        <v>33.1</v>
      </c>
      <c r="CH8" s="142">
        <f>IF((I8-'Resultados ISO 16283-1'!$K$13)&gt;0,I8-'Resultados ISO 16283-1'!$K$13,0)</f>
        <v>32.5</v>
      </c>
      <c r="CI8" s="142">
        <f>IF((J8-'Resultados ISO 16283-1'!$L$13)&gt;0,J8-'Resultados ISO 16283-1'!$L$13,0)</f>
        <v>42.4</v>
      </c>
      <c r="CJ8" s="142">
        <f>IF((K8-'Resultados ISO 16283-1'!$M$13)&gt;0,K8-'Resultados ISO 16283-1'!$M$13,0)</f>
        <v>31.1</v>
      </c>
      <c r="CK8" s="142">
        <f>IF((L8-'Resultados ISO 16283-1'!$N$13)&gt;0,L8-'Resultados ISO 16283-1'!$N$13,0)</f>
        <v>27.4</v>
      </c>
      <c r="CL8" s="142">
        <f>IF((M8-'Resultados ISO 16283-1'!$O$13)&gt;0,M8-'Resultados ISO 16283-1'!$O$13,0)</f>
        <v>28.200000000000003</v>
      </c>
      <c r="CM8" s="142">
        <f>IF((N8-'Resultados ISO 16283-1'!$P$13)&gt;0,N8-'Resultados ISO 16283-1'!$P$13,0)</f>
        <v>27.299999999999997</v>
      </c>
      <c r="CN8" s="142">
        <f>IF((O8-'Resultados ISO 16283-1'!$Q$13)&gt;0,O8-'Resultados ISO 16283-1'!$Q$13,0)</f>
        <v>23.4</v>
      </c>
      <c r="CO8" s="142">
        <f>IF((P8-'Resultados ISO 16283-1'!$R$13)&gt;0,P8-'Resultados ISO 16283-1'!$R$13,0)</f>
        <v>19.900000000000006</v>
      </c>
      <c r="CP8" s="142">
        <f>IF((Q8-'Resultados ISO 16283-1'!$S$13)&gt;0,Q8-'Resultados ISO 16283-1'!$S$13,0)</f>
        <v>19.5</v>
      </c>
      <c r="CQ8" s="142">
        <f>IF((R8-'Resultados ISO 16283-1'!$T$13)&gt;0,R8-'Resultados ISO 16283-1'!$T$13,0)</f>
        <v>13.900000000000006</v>
      </c>
      <c r="CR8" s="354">
        <f>IF((S8-'Resultados ISO 16283-1'!$U$13)&gt;0,S8-'Resultados ISO 16283-1'!$U$13,0)</f>
        <v>13.299999999999997</v>
      </c>
      <c r="CS8" s="127">
        <f t="shared" si="32"/>
        <v>430.29999999999995</v>
      </c>
      <c r="CT8" s="128">
        <f t="shared" si="27"/>
        <v>0</v>
      </c>
      <c r="CU8" s="118">
        <f t="shared" si="33"/>
        <v>0</v>
      </c>
      <c r="CV8" s="118">
        <f t="shared" si="28"/>
        <v>0</v>
      </c>
    </row>
    <row r="9" spans="2:101" ht="14.25">
      <c r="B9" s="129">
        <v>-27</v>
      </c>
      <c r="C9" s="130">
        <f t="shared" si="4"/>
        <v>60</v>
      </c>
      <c r="D9" s="131">
        <f t="shared" si="5"/>
        <v>63</v>
      </c>
      <c r="E9" s="131">
        <f t="shared" si="6"/>
        <v>66</v>
      </c>
      <c r="F9" s="131">
        <f t="shared" si="7"/>
        <v>69</v>
      </c>
      <c r="G9" s="131">
        <f t="shared" si="8"/>
        <v>72</v>
      </c>
      <c r="H9" s="131">
        <f t="shared" si="9"/>
        <v>75</v>
      </c>
      <c r="I9" s="131">
        <f t="shared" si="10"/>
        <v>78</v>
      </c>
      <c r="J9" s="131">
        <f t="shared" si="11"/>
        <v>79</v>
      </c>
      <c r="K9" s="131">
        <f t="shared" si="12"/>
        <v>80</v>
      </c>
      <c r="L9" s="131">
        <f t="shared" si="13"/>
        <v>81</v>
      </c>
      <c r="M9" s="131">
        <f t="shared" si="14"/>
        <v>82</v>
      </c>
      <c r="N9" s="131">
        <f t="shared" si="15"/>
        <v>83</v>
      </c>
      <c r="O9" s="131">
        <f t="shared" si="16"/>
        <v>83</v>
      </c>
      <c r="P9" s="131">
        <f t="shared" si="17"/>
        <v>83</v>
      </c>
      <c r="Q9" s="131">
        <f t="shared" si="18"/>
        <v>83</v>
      </c>
      <c r="R9" s="132">
        <f t="shared" si="19"/>
        <v>83</v>
      </c>
      <c r="S9" s="133">
        <f t="shared" si="20"/>
        <v>83</v>
      </c>
      <c r="U9" s="134">
        <f>IF((C9-'Resultados ISO 16283-1'!$E$7)&gt;0,C9-'Resultados ISO 16283-1'!$E$7,0)</f>
        <v>27.6</v>
      </c>
      <c r="V9" s="135">
        <f>IF((D9-'Resultados ISO 16283-1'!$F$7)&gt;0,D9-'Resultados ISO 16283-1'!$F$7,0)</f>
        <v>30.4</v>
      </c>
      <c r="W9" s="135">
        <f>IF((E9-'Resultados ISO 16283-1'!$G$7)&gt;0,E9-'Resultados ISO 16283-1'!$G$7,0)</f>
        <v>32.4</v>
      </c>
      <c r="X9" s="135">
        <f>IF((F9-'Resultados ISO 16283-1'!$H$7)&gt;0,F9-'Resultados ISO 16283-1'!$H$7,0)</f>
        <v>35.5</v>
      </c>
      <c r="Y9" s="135">
        <f>IF((G9-'Resultados ISO 16283-1'!$I$7)&gt;0,G9-'Resultados ISO 16283-1'!$I$7,0)</f>
        <v>29.299999999999997</v>
      </c>
      <c r="Z9" s="135">
        <f>IF((H9-'Resultados ISO 16283-1'!$J$7)&gt;0,H9-'Resultados ISO 16283-1'!$J$7,0)</f>
        <v>32.1</v>
      </c>
      <c r="AA9" s="135">
        <f>IF((I9-'Resultados ISO 16283-1'!$K$7)&gt;0,I9-'Resultados ISO 16283-1'!$K$7,0)</f>
        <v>31.5</v>
      </c>
      <c r="AB9" s="135">
        <f>IF((J9-'Resultados ISO 16283-1'!$L$7)&gt;0,J9-'Resultados ISO 16283-1'!$L$7,0)</f>
        <v>41.4</v>
      </c>
      <c r="AC9" s="135">
        <f>IF((K9-'Resultados ISO 16283-1'!$M$7)&gt;0,K9-'Resultados ISO 16283-1'!$M$7,0)</f>
        <v>30.1</v>
      </c>
      <c r="AD9" s="135">
        <f>IF((L9-'Resultados ISO 16283-1'!$N$7)&gt;0,L9-'Resultados ISO 16283-1'!$N$7,0)</f>
        <v>26.4</v>
      </c>
      <c r="AE9" s="135">
        <f>IF((M9-'Resultados ISO 16283-1'!$O$7)&gt;0,M9-'Resultados ISO 16283-1'!$O$7,0)</f>
        <v>27.200000000000003</v>
      </c>
      <c r="AF9" s="135">
        <f>IF((N9-'Resultados ISO 16283-1'!$P$7)&gt;0,N9-'Resultados ISO 16283-1'!$P$7,0)</f>
        <v>26.299999999999997</v>
      </c>
      <c r="AG9" s="135">
        <f>IF((O9-'Resultados ISO 16283-1'!$Q$7)&gt;0,O9-'Resultados ISO 16283-1'!$Q$7,0)</f>
        <v>22.4</v>
      </c>
      <c r="AH9" s="135">
        <f>IF((P9-'Resultados ISO 16283-1'!$R$7)&gt;0,P9-'Resultados ISO 16283-1'!$R$7,0)</f>
        <v>18.900000000000006</v>
      </c>
      <c r="AI9" s="135">
        <f>IF((Q9-'Resultados ISO 16283-1'!$S$7)&gt;0,Q9-'Resultados ISO 16283-1'!$S$7,0)</f>
        <v>18.5</v>
      </c>
      <c r="AJ9" s="136">
        <f>IF((R9-'Resultados ISO 16283-1'!$T$7)&gt;0,R9-'Resultados ISO 16283-1'!$T$7,0)</f>
        <v>12.900000000000006</v>
      </c>
      <c r="AK9" s="349">
        <f t="shared" si="21"/>
        <v>442.9</v>
      </c>
      <c r="AL9" s="118">
        <f t="shared" si="29"/>
        <v>0</v>
      </c>
      <c r="AM9" s="116">
        <f t="shared" si="22"/>
        <v>0</v>
      </c>
      <c r="AO9" s="134">
        <f>IF((C9-'Resultados ISO 16283-1'!$E$9)&gt;0,C9-'Resultados ISO 16283-1'!$E$9,0)</f>
        <v>23.700000000000003</v>
      </c>
      <c r="AP9" s="135">
        <f>IF((D9-'Resultados ISO 16283-1'!$F$9)&gt;0,D9-'Resultados ISO 16283-1'!$F$9,0)</f>
        <v>26.4</v>
      </c>
      <c r="AQ9" s="135">
        <f>IF((E9-'Resultados ISO 16283-1'!$G$9)&gt;0,E9-'Resultados ISO 16283-1'!$G$9,0)</f>
        <v>28.4</v>
      </c>
      <c r="AR9" s="135">
        <f>IF((F9-'Resultados ISO 16283-1'!$H$9)&gt;0,F9-'Resultados ISO 16283-1'!$H$9,0)</f>
        <v>31.6</v>
      </c>
      <c r="AS9" s="135">
        <f>IF((G9-'Resultados ISO 16283-1'!$I$9)&gt;0,G9-'Resultados ISO 16283-1'!$I$9,0)</f>
        <v>25.299999999999997</v>
      </c>
      <c r="AT9" s="135">
        <f>IF((H9-'Resultados ISO 16283-1'!$J$9)&gt;0,H9-'Resultados ISO 16283-1'!$J$9,0)</f>
        <v>28.1</v>
      </c>
      <c r="AU9" s="135">
        <f>IF((I9-'Resultados ISO 16283-1'!$K$9)&gt;0,I9-'Resultados ISO 16283-1'!$K$9,0)</f>
        <v>27.5</v>
      </c>
      <c r="AV9" s="135">
        <f>IF((J9-'Resultados ISO 16283-1'!$L$9)&gt;0,J9-'Resultados ISO 16283-1'!$L$9,0)</f>
        <v>37.4</v>
      </c>
      <c r="AW9" s="135">
        <f>IF((K9-'Resultados ISO 16283-1'!$M$9)&gt;0,K9-'Resultados ISO 16283-1'!$M$9,0)</f>
        <v>26.1</v>
      </c>
      <c r="AX9" s="135">
        <f>IF((L9-'Resultados ISO 16283-1'!$N$9)&gt;0,L9-'Resultados ISO 16283-1'!$N$9,0)</f>
        <v>22.4</v>
      </c>
      <c r="AY9" s="135">
        <f>IF((M9-'Resultados ISO 16283-1'!$O$9)&gt;0,M9-'Resultados ISO 16283-1'!$O$9,0)</f>
        <v>23.200000000000003</v>
      </c>
      <c r="AZ9" s="135">
        <f>IF((N9-'Resultados ISO 16283-1'!$P$9)&gt;0,N9-'Resultados ISO 16283-1'!$P$9,0)</f>
        <v>22.299999999999997</v>
      </c>
      <c r="BA9" s="135">
        <f>IF((O9-'Resultados ISO 16283-1'!$Q$9)&gt;0,O9-'Resultados ISO 16283-1'!$Q$9,0)</f>
        <v>18.400000000000006</v>
      </c>
      <c r="BB9" s="135">
        <f>IF((P9-'Resultados ISO 16283-1'!$R$9)&gt;0,P9-'Resultados ISO 16283-1'!$R$9,0)</f>
        <v>14.900000000000006</v>
      </c>
      <c r="BC9" s="135">
        <f>IF((Q9-'Resultados ISO 16283-1'!$S$9)&gt;0,Q9-'Resultados ISO 16283-1'!$S$9,0)</f>
        <v>14.5</v>
      </c>
      <c r="BD9" s="136">
        <f>IF((R9-'Resultados ISO 16283-1'!$T$9)&gt;0,R9-'Resultados ISO 16283-1'!$T$9,0)</f>
        <v>8.9000000000000057</v>
      </c>
      <c r="BE9" s="117">
        <f t="shared" si="23"/>
        <v>379.09999999999991</v>
      </c>
      <c r="BF9" s="137">
        <f t="shared" si="30"/>
        <v>0</v>
      </c>
      <c r="BG9" s="118">
        <f t="shared" si="24"/>
        <v>0</v>
      </c>
      <c r="BH9" s="119"/>
      <c r="BI9" s="138">
        <f>IF((C9-'Resultados ISO 16283-1'!$E$11)&gt;0,C9-'Resultados ISO 16283-1'!$E$11,0)</f>
        <v>29.6</v>
      </c>
      <c r="BJ9" s="139">
        <f>IF((D9-'Resultados ISO 16283-1'!$F$11)&gt;0,D9-'Resultados ISO 16283-1'!$F$11,0)</f>
        <v>32.299999999999997</v>
      </c>
      <c r="BK9" s="139">
        <f>IF((E9-'Resultados ISO 16283-1'!$G$11)&gt;0,E9-'Resultados ISO 16283-1'!$G$11,0)</f>
        <v>34.299999999999997</v>
      </c>
      <c r="BL9" s="139">
        <f>IF((F9-'Resultados ISO 16283-1'!$H$11)&gt;0,F9-'Resultados ISO 16283-1'!$H$11,0)</f>
        <v>37.5</v>
      </c>
      <c r="BM9" s="139">
        <f>IF((G9-'Resultados ISO 16283-1'!$I$11)&gt;0,G9-'Resultados ISO 16283-1'!$I$11,0)</f>
        <v>31.200000000000003</v>
      </c>
      <c r="BN9" s="139">
        <f>IF((H9-'Resultados ISO 16283-1'!$J$11)&gt;0,H9-'Resultados ISO 16283-1'!$J$11,0)</f>
        <v>34</v>
      </c>
      <c r="BO9" s="139">
        <f>IF((I9-'Resultados ISO 16283-1'!$K$11)&gt;0,I9-'Resultados ISO 16283-1'!$K$11,0)</f>
        <v>33.4</v>
      </c>
      <c r="BP9" s="139">
        <f>IF((J9-'Resultados ISO 16283-1'!$L$11)&gt;0,J9-'Resultados ISO 16283-1'!$L$11,0)</f>
        <v>43.3</v>
      </c>
      <c r="BQ9" s="139">
        <f>IF((K9-'Resultados ISO 16283-1'!$M$11)&gt;0,K9-'Resultados ISO 16283-1'!$M$11,0)</f>
        <v>32</v>
      </c>
      <c r="BR9" s="139">
        <f>IF((L9-'Resultados ISO 16283-1'!$N$11)&gt;0,L9-'Resultados ISO 16283-1'!$N$11,0)</f>
        <v>28.4</v>
      </c>
      <c r="BS9" s="139">
        <f>IF((M9-'Resultados ISO 16283-1'!$O$11)&gt;0,M9-'Resultados ISO 16283-1'!$O$11,0)</f>
        <v>29.1</v>
      </c>
      <c r="BT9" s="139">
        <f>IF((N9-'Resultados ISO 16283-1'!$P$11)&gt;0,N9-'Resultados ISO 16283-1'!$P$11,0)</f>
        <v>28.200000000000003</v>
      </c>
      <c r="BU9" s="139">
        <f>IF((O9-'Resultados ISO 16283-1'!$Q$11)&gt;0,O9-'Resultados ISO 16283-1'!$Q$11,0)</f>
        <v>24.299999999999997</v>
      </c>
      <c r="BV9" s="139">
        <f>IF((P9-'Resultados ISO 16283-1'!$R$11)&gt;0,P9-'Resultados ISO 16283-1'!$R$11,0)</f>
        <v>20.9</v>
      </c>
      <c r="BW9" s="139">
        <f>IF((Q9-'Resultados ISO 16283-1'!$S$11)&gt;0,Q9-'Resultados ISO 16283-1'!$S$11,0)</f>
        <v>20.5</v>
      </c>
      <c r="BX9" s="140">
        <f>IF((R9-'Resultados ISO 16283-1'!$T$11)&gt;0,R9-'Resultados ISO 16283-1'!$T$11,0)</f>
        <v>14.799999999999997</v>
      </c>
      <c r="BY9" s="123">
        <f t="shared" si="25"/>
        <v>473.79999999999995</v>
      </c>
      <c r="BZ9" s="118">
        <f t="shared" si="31"/>
        <v>0</v>
      </c>
      <c r="CA9" s="118">
        <f t="shared" si="26"/>
        <v>0</v>
      </c>
      <c r="CB9" s="119"/>
      <c r="CC9" s="353">
        <f>IF((D9-'Resultados ISO 16283-1'!$F$13)&gt;0,D9-'Resultados ISO 16283-1'!$F$13,0)</f>
        <v>30.4</v>
      </c>
      <c r="CD9" s="142">
        <f>IF((E9-'Resultados ISO 16283-1'!$G$13)&gt;0,E9-'Resultados ISO 16283-1'!$G$13,0)</f>
        <v>32.4</v>
      </c>
      <c r="CE9" s="142">
        <f>IF((F9-'Resultados ISO 16283-1'!$H$13)&gt;0,F9-'Resultados ISO 16283-1'!$H$13,0)</f>
        <v>35.5</v>
      </c>
      <c r="CF9" s="142">
        <f>IF((G9-'Resultados ISO 16283-1'!$I$13)&gt;0,G9-'Resultados ISO 16283-1'!$I$13,0)</f>
        <v>29.299999999999997</v>
      </c>
      <c r="CG9" s="142">
        <f>IF((H9-'Resultados ISO 16283-1'!$J$13)&gt;0,H9-'Resultados ISO 16283-1'!$J$13,0)</f>
        <v>32.1</v>
      </c>
      <c r="CH9" s="142">
        <f>IF((I9-'Resultados ISO 16283-1'!$K$13)&gt;0,I9-'Resultados ISO 16283-1'!$K$13,0)</f>
        <v>31.5</v>
      </c>
      <c r="CI9" s="142">
        <f>IF((J9-'Resultados ISO 16283-1'!$L$13)&gt;0,J9-'Resultados ISO 16283-1'!$L$13,0)</f>
        <v>41.4</v>
      </c>
      <c r="CJ9" s="142">
        <f>IF((K9-'Resultados ISO 16283-1'!$M$13)&gt;0,K9-'Resultados ISO 16283-1'!$M$13,0)</f>
        <v>30.1</v>
      </c>
      <c r="CK9" s="142">
        <f>IF((L9-'Resultados ISO 16283-1'!$N$13)&gt;0,L9-'Resultados ISO 16283-1'!$N$13,0)</f>
        <v>26.4</v>
      </c>
      <c r="CL9" s="142">
        <f>IF((M9-'Resultados ISO 16283-1'!$O$13)&gt;0,M9-'Resultados ISO 16283-1'!$O$13,0)</f>
        <v>27.200000000000003</v>
      </c>
      <c r="CM9" s="142">
        <f>IF((N9-'Resultados ISO 16283-1'!$P$13)&gt;0,N9-'Resultados ISO 16283-1'!$P$13,0)</f>
        <v>26.299999999999997</v>
      </c>
      <c r="CN9" s="142">
        <f>IF((O9-'Resultados ISO 16283-1'!$Q$13)&gt;0,O9-'Resultados ISO 16283-1'!$Q$13,0)</f>
        <v>22.4</v>
      </c>
      <c r="CO9" s="142">
        <f>IF((P9-'Resultados ISO 16283-1'!$R$13)&gt;0,P9-'Resultados ISO 16283-1'!$R$13,0)</f>
        <v>18.900000000000006</v>
      </c>
      <c r="CP9" s="142">
        <f>IF((Q9-'Resultados ISO 16283-1'!$S$13)&gt;0,Q9-'Resultados ISO 16283-1'!$S$13,0)</f>
        <v>18.5</v>
      </c>
      <c r="CQ9" s="142">
        <f>IF((R9-'Resultados ISO 16283-1'!$T$13)&gt;0,R9-'Resultados ISO 16283-1'!$T$13,0)</f>
        <v>12.900000000000006</v>
      </c>
      <c r="CR9" s="354">
        <f>IF((S9-'Resultados ISO 16283-1'!$U$13)&gt;0,S9-'Resultados ISO 16283-1'!$U$13,0)</f>
        <v>12.299999999999997</v>
      </c>
      <c r="CS9" s="127">
        <f t="shared" si="32"/>
        <v>415.29999999999995</v>
      </c>
      <c r="CT9" s="128">
        <f t="shared" si="27"/>
        <v>0</v>
      </c>
      <c r="CU9" s="118">
        <f t="shared" si="33"/>
        <v>0</v>
      </c>
      <c r="CV9" s="118">
        <f t="shared" si="28"/>
        <v>0</v>
      </c>
    </row>
    <row r="10" spans="2:101" ht="14.25">
      <c r="B10" s="129">
        <v>-26</v>
      </c>
      <c r="C10" s="130">
        <f t="shared" si="4"/>
        <v>59</v>
      </c>
      <c r="D10" s="131">
        <f t="shared" si="5"/>
        <v>62</v>
      </c>
      <c r="E10" s="131">
        <f t="shared" si="6"/>
        <v>65</v>
      </c>
      <c r="F10" s="131">
        <f t="shared" si="7"/>
        <v>68</v>
      </c>
      <c r="G10" s="131">
        <f t="shared" si="8"/>
        <v>71</v>
      </c>
      <c r="H10" s="131">
        <f t="shared" si="9"/>
        <v>74</v>
      </c>
      <c r="I10" s="131">
        <f t="shared" si="10"/>
        <v>77</v>
      </c>
      <c r="J10" s="131">
        <f t="shared" si="11"/>
        <v>78</v>
      </c>
      <c r="K10" s="131">
        <f t="shared" si="12"/>
        <v>79</v>
      </c>
      <c r="L10" s="131">
        <f t="shared" si="13"/>
        <v>80</v>
      </c>
      <c r="M10" s="131">
        <f t="shared" si="14"/>
        <v>81</v>
      </c>
      <c r="N10" s="131">
        <f t="shared" si="15"/>
        <v>82</v>
      </c>
      <c r="O10" s="131">
        <f t="shared" si="16"/>
        <v>82</v>
      </c>
      <c r="P10" s="131">
        <f t="shared" si="17"/>
        <v>82</v>
      </c>
      <c r="Q10" s="131">
        <f t="shared" si="18"/>
        <v>82</v>
      </c>
      <c r="R10" s="132">
        <f t="shared" si="19"/>
        <v>82</v>
      </c>
      <c r="S10" s="133">
        <f t="shared" si="20"/>
        <v>82</v>
      </c>
      <c r="U10" s="134">
        <f>IF((C10-'Resultados ISO 16283-1'!$E$7)&gt;0,C10-'Resultados ISO 16283-1'!$E$7,0)</f>
        <v>26.6</v>
      </c>
      <c r="V10" s="135">
        <f>IF((D10-'Resultados ISO 16283-1'!$F$7)&gt;0,D10-'Resultados ISO 16283-1'!$F$7,0)</f>
        <v>29.4</v>
      </c>
      <c r="W10" s="135">
        <f>IF((E10-'Resultados ISO 16283-1'!$G$7)&gt;0,E10-'Resultados ISO 16283-1'!$G$7,0)</f>
        <v>31.4</v>
      </c>
      <c r="X10" s="135">
        <f>IF((F10-'Resultados ISO 16283-1'!$H$7)&gt;0,F10-'Resultados ISO 16283-1'!$H$7,0)</f>
        <v>34.5</v>
      </c>
      <c r="Y10" s="135">
        <f>IF((G10-'Resultados ISO 16283-1'!$I$7)&gt;0,G10-'Resultados ISO 16283-1'!$I$7,0)</f>
        <v>28.299999999999997</v>
      </c>
      <c r="Z10" s="135">
        <f>IF((H10-'Resultados ISO 16283-1'!$J$7)&gt;0,H10-'Resultados ISO 16283-1'!$J$7,0)</f>
        <v>31.1</v>
      </c>
      <c r="AA10" s="135">
        <f>IF((I10-'Resultados ISO 16283-1'!$K$7)&gt;0,I10-'Resultados ISO 16283-1'!$K$7,0)</f>
        <v>30.5</v>
      </c>
      <c r="AB10" s="135">
        <f>IF((J10-'Resultados ISO 16283-1'!$L$7)&gt;0,J10-'Resultados ISO 16283-1'!$L$7,0)</f>
        <v>40.4</v>
      </c>
      <c r="AC10" s="135">
        <f>IF((K10-'Resultados ISO 16283-1'!$M$7)&gt;0,K10-'Resultados ISO 16283-1'!$M$7,0)</f>
        <v>29.1</v>
      </c>
      <c r="AD10" s="135">
        <f>IF((L10-'Resultados ISO 16283-1'!$N$7)&gt;0,L10-'Resultados ISO 16283-1'!$N$7,0)</f>
        <v>25.4</v>
      </c>
      <c r="AE10" s="135">
        <f>IF((M10-'Resultados ISO 16283-1'!$O$7)&gt;0,M10-'Resultados ISO 16283-1'!$O$7,0)</f>
        <v>26.200000000000003</v>
      </c>
      <c r="AF10" s="135">
        <f>IF((N10-'Resultados ISO 16283-1'!$P$7)&gt;0,N10-'Resultados ISO 16283-1'!$P$7,0)</f>
        <v>25.299999999999997</v>
      </c>
      <c r="AG10" s="135">
        <f>IF((O10-'Resultados ISO 16283-1'!$Q$7)&gt;0,O10-'Resultados ISO 16283-1'!$Q$7,0)</f>
        <v>21.4</v>
      </c>
      <c r="AH10" s="135">
        <f>IF((P10-'Resultados ISO 16283-1'!$R$7)&gt;0,P10-'Resultados ISO 16283-1'!$R$7,0)</f>
        <v>17.900000000000006</v>
      </c>
      <c r="AI10" s="135">
        <f>IF((Q10-'Resultados ISO 16283-1'!$S$7)&gt;0,Q10-'Resultados ISO 16283-1'!$S$7,0)</f>
        <v>17.5</v>
      </c>
      <c r="AJ10" s="136">
        <f>IF((R10-'Resultados ISO 16283-1'!$T$7)&gt;0,R10-'Resultados ISO 16283-1'!$T$7,0)</f>
        <v>11.900000000000006</v>
      </c>
      <c r="AK10" s="349">
        <f t="shared" si="21"/>
        <v>426.9</v>
      </c>
      <c r="AL10" s="118">
        <f t="shared" si="29"/>
        <v>0</v>
      </c>
      <c r="AM10" s="116">
        <f t="shared" si="22"/>
        <v>0</v>
      </c>
      <c r="AO10" s="134">
        <f>IF((C10-'Resultados ISO 16283-1'!$E$9)&gt;0,C10-'Resultados ISO 16283-1'!$E$9,0)</f>
        <v>22.700000000000003</v>
      </c>
      <c r="AP10" s="135">
        <f>IF((D10-'Resultados ISO 16283-1'!$F$9)&gt;0,D10-'Resultados ISO 16283-1'!$F$9,0)</f>
        <v>25.4</v>
      </c>
      <c r="AQ10" s="135">
        <f>IF((E10-'Resultados ISO 16283-1'!$G$9)&gt;0,E10-'Resultados ISO 16283-1'!$G$9,0)</f>
        <v>27.4</v>
      </c>
      <c r="AR10" s="135">
        <f>IF((F10-'Resultados ISO 16283-1'!$H$9)&gt;0,F10-'Resultados ISO 16283-1'!$H$9,0)</f>
        <v>30.6</v>
      </c>
      <c r="AS10" s="135">
        <f>IF((G10-'Resultados ISO 16283-1'!$I$9)&gt;0,G10-'Resultados ISO 16283-1'!$I$9,0)</f>
        <v>24.299999999999997</v>
      </c>
      <c r="AT10" s="135">
        <f>IF((H10-'Resultados ISO 16283-1'!$J$9)&gt;0,H10-'Resultados ISO 16283-1'!$J$9,0)</f>
        <v>27.1</v>
      </c>
      <c r="AU10" s="135">
        <f>IF((I10-'Resultados ISO 16283-1'!$K$9)&gt;0,I10-'Resultados ISO 16283-1'!$K$9,0)</f>
        <v>26.5</v>
      </c>
      <c r="AV10" s="135">
        <f>IF((J10-'Resultados ISO 16283-1'!$L$9)&gt;0,J10-'Resultados ISO 16283-1'!$L$9,0)</f>
        <v>36.4</v>
      </c>
      <c r="AW10" s="135">
        <f>IF((K10-'Resultados ISO 16283-1'!$M$9)&gt;0,K10-'Resultados ISO 16283-1'!$M$9,0)</f>
        <v>25.1</v>
      </c>
      <c r="AX10" s="135">
        <f>IF((L10-'Resultados ISO 16283-1'!$N$9)&gt;0,L10-'Resultados ISO 16283-1'!$N$9,0)</f>
        <v>21.4</v>
      </c>
      <c r="AY10" s="135">
        <f>IF((M10-'Resultados ISO 16283-1'!$O$9)&gt;0,M10-'Resultados ISO 16283-1'!$O$9,0)</f>
        <v>22.200000000000003</v>
      </c>
      <c r="AZ10" s="135">
        <f>IF((N10-'Resultados ISO 16283-1'!$P$9)&gt;0,N10-'Resultados ISO 16283-1'!$P$9,0)</f>
        <v>21.299999999999997</v>
      </c>
      <c r="BA10" s="135">
        <f>IF((O10-'Resultados ISO 16283-1'!$Q$9)&gt;0,O10-'Resultados ISO 16283-1'!$Q$9,0)</f>
        <v>17.400000000000006</v>
      </c>
      <c r="BB10" s="135">
        <f>IF((P10-'Resultados ISO 16283-1'!$R$9)&gt;0,P10-'Resultados ISO 16283-1'!$R$9,0)</f>
        <v>13.900000000000006</v>
      </c>
      <c r="BC10" s="135">
        <f>IF((Q10-'Resultados ISO 16283-1'!$S$9)&gt;0,Q10-'Resultados ISO 16283-1'!$S$9,0)</f>
        <v>13.5</v>
      </c>
      <c r="BD10" s="136">
        <f>IF((R10-'Resultados ISO 16283-1'!$T$9)&gt;0,R10-'Resultados ISO 16283-1'!$T$9,0)</f>
        <v>7.9000000000000057</v>
      </c>
      <c r="BE10" s="117">
        <f t="shared" si="23"/>
        <v>363.09999999999991</v>
      </c>
      <c r="BF10" s="137">
        <f t="shared" si="30"/>
        <v>0</v>
      </c>
      <c r="BG10" s="118">
        <f t="shared" si="24"/>
        <v>0</v>
      </c>
      <c r="BH10" s="119"/>
      <c r="BI10" s="138">
        <f>IF((C10-'Resultados ISO 16283-1'!$E$11)&gt;0,C10-'Resultados ISO 16283-1'!$E$11,0)</f>
        <v>28.6</v>
      </c>
      <c r="BJ10" s="139">
        <f>IF((D10-'Resultados ISO 16283-1'!$F$11)&gt;0,D10-'Resultados ISO 16283-1'!$F$11,0)</f>
        <v>31.3</v>
      </c>
      <c r="BK10" s="139">
        <f>IF((E10-'Resultados ISO 16283-1'!$G$11)&gt;0,E10-'Resultados ISO 16283-1'!$G$11,0)</f>
        <v>33.299999999999997</v>
      </c>
      <c r="BL10" s="139">
        <f>IF((F10-'Resultados ISO 16283-1'!$H$11)&gt;0,F10-'Resultados ISO 16283-1'!$H$11,0)</f>
        <v>36.5</v>
      </c>
      <c r="BM10" s="139">
        <f>IF((G10-'Resultados ISO 16283-1'!$I$11)&gt;0,G10-'Resultados ISO 16283-1'!$I$11,0)</f>
        <v>30.200000000000003</v>
      </c>
      <c r="BN10" s="139">
        <f>IF((H10-'Resultados ISO 16283-1'!$J$11)&gt;0,H10-'Resultados ISO 16283-1'!$J$11,0)</f>
        <v>33</v>
      </c>
      <c r="BO10" s="139">
        <f>IF((I10-'Resultados ISO 16283-1'!$K$11)&gt;0,I10-'Resultados ISO 16283-1'!$K$11,0)</f>
        <v>32.4</v>
      </c>
      <c r="BP10" s="139">
        <f>IF((J10-'Resultados ISO 16283-1'!$L$11)&gt;0,J10-'Resultados ISO 16283-1'!$L$11,0)</f>
        <v>42.3</v>
      </c>
      <c r="BQ10" s="139">
        <f>IF((K10-'Resultados ISO 16283-1'!$M$11)&gt;0,K10-'Resultados ISO 16283-1'!$M$11,0)</f>
        <v>31</v>
      </c>
      <c r="BR10" s="139">
        <f>IF((L10-'Resultados ISO 16283-1'!$N$11)&gt;0,L10-'Resultados ISO 16283-1'!$N$11,0)</f>
        <v>27.4</v>
      </c>
      <c r="BS10" s="139">
        <f>IF((M10-'Resultados ISO 16283-1'!$O$11)&gt;0,M10-'Resultados ISO 16283-1'!$O$11,0)</f>
        <v>28.1</v>
      </c>
      <c r="BT10" s="139">
        <f>IF((N10-'Resultados ISO 16283-1'!$P$11)&gt;0,N10-'Resultados ISO 16283-1'!$P$11,0)</f>
        <v>27.200000000000003</v>
      </c>
      <c r="BU10" s="139">
        <f>IF((O10-'Resultados ISO 16283-1'!$Q$11)&gt;0,O10-'Resultados ISO 16283-1'!$Q$11,0)</f>
        <v>23.299999999999997</v>
      </c>
      <c r="BV10" s="139">
        <f>IF((P10-'Resultados ISO 16283-1'!$R$11)&gt;0,P10-'Resultados ISO 16283-1'!$R$11,0)</f>
        <v>19.899999999999999</v>
      </c>
      <c r="BW10" s="139">
        <f>IF((Q10-'Resultados ISO 16283-1'!$S$11)&gt;0,Q10-'Resultados ISO 16283-1'!$S$11,0)</f>
        <v>19.5</v>
      </c>
      <c r="BX10" s="140">
        <f>IF((R10-'Resultados ISO 16283-1'!$T$11)&gt;0,R10-'Resultados ISO 16283-1'!$T$11,0)</f>
        <v>13.799999999999997</v>
      </c>
      <c r="BY10" s="123">
        <f t="shared" si="25"/>
        <v>457.79999999999995</v>
      </c>
      <c r="BZ10" s="118">
        <f t="shared" si="31"/>
        <v>0</v>
      </c>
      <c r="CA10" s="118">
        <f t="shared" si="26"/>
        <v>0</v>
      </c>
      <c r="CB10" s="119"/>
      <c r="CC10" s="353">
        <f>IF((D10-'Resultados ISO 16283-1'!$F$13)&gt;0,D10-'Resultados ISO 16283-1'!$F$13,0)</f>
        <v>29.4</v>
      </c>
      <c r="CD10" s="142">
        <f>IF((E10-'Resultados ISO 16283-1'!$G$13)&gt;0,E10-'Resultados ISO 16283-1'!$G$13,0)</f>
        <v>31.4</v>
      </c>
      <c r="CE10" s="142">
        <f>IF((F10-'Resultados ISO 16283-1'!$H$13)&gt;0,F10-'Resultados ISO 16283-1'!$H$13,0)</f>
        <v>34.5</v>
      </c>
      <c r="CF10" s="142">
        <f>IF((G10-'Resultados ISO 16283-1'!$I$13)&gt;0,G10-'Resultados ISO 16283-1'!$I$13,0)</f>
        <v>28.299999999999997</v>
      </c>
      <c r="CG10" s="142">
        <f>IF((H10-'Resultados ISO 16283-1'!$J$13)&gt;0,H10-'Resultados ISO 16283-1'!$J$13,0)</f>
        <v>31.1</v>
      </c>
      <c r="CH10" s="142">
        <f>IF((I10-'Resultados ISO 16283-1'!$K$13)&gt;0,I10-'Resultados ISO 16283-1'!$K$13,0)</f>
        <v>30.5</v>
      </c>
      <c r="CI10" s="142">
        <f>IF((J10-'Resultados ISO 16283-1'!$L$13)&gt;0,J10-'Resultados ISO 16283-1'!$L$13,0)</f>
        <v>40.4</v>
      </c>
      <c r="CJ10" s="142">
        <f>IF((K10-'Resultados ISO 16283-1'!$M$13)&gt;0,K10-'Resultados ISO 16283-1'!$M$13,0)</f>
        <v>29.1</v>
      </c>
      <c r="CK10" s="142">
        <f>IF((L10-'Resultados ISO 16283-1'!$N$13)&gt;0,L10-'Resultados ISO 16283-1'!$N$13,0)</f>
        <v>25.4</v>
      </c>
      <c r="CL10" s="142">
        <f>IF((M10-'Resultados ISO 16283-1'!$O$13)&gt;0,M10-'Resultados ISO 16283-1'!$O$13,0)</f>
        <v>26.200000000000003</v>
      </c>
      <c r="CM10" s="142">
        <f>IF((N10-'Resultados ISO 16283-1'!$P$13)&gt;0,N10-'Resultados ISO 16283-1'!$P$13,0)</f>
        <v>25.299999999999997</v>
      </c>
      <c r="CN10" s="142">
        <f>IF((O10-'Resultados ISO 16283-1'!$Q$13)&gt;0,O10-'Resultados ISO 16283-1'!$Q$13,0)</f>
        <v>21.4</v>
      </c>
      <c r="CO10" s="142">
        <f>IF((P10-'Resultados ISO 16283-1'!$R$13)&gt;0,P10-'Resultados ISO 16283-1'!$R$13,0)</f>
        <v>17.900000000000006</v>
      </c>
      <c r="CP10" s="142">
        <f>IF((Q10-'Resultados ISO 16283-1'!$S$13)&gt;0,Q10-'Resultados ISO 16283-1'!$S$13,0)</f>
        <v>17.5</v>
      </c>
      <c r="CQ10" s="142">
        <f>IF((R10-'Resultados ISO 16283-1'!$T$13)&gt;0,R10-'Resultados ISO 16283-1'!$T$13,0)</f>
        <v>11.900000000000006</v>
      </c>
      <c r="CR10" s="354">
        <f>IF((S10-'Resultados ISO 16283-1'!$U$13)&gt;0,S10-'Resultados ISO 16283-1'!$U$13,0)</f>
        <v>11.299999999999997</v>
      </c>
      <c r="CS10" s="127">
        <f t="shared" si="32"/>
        <v>400.29999999999995</v>
      </c>
      <c r="CT10" s="128">
        <f t="shared" si="27"/>
        <v>0</v>
      </c>
      <c r="CU10" s="118">
        <f t="shared" si="33"/>
        <v>0</v>
      </c>
      <c r="CV10" s="118">
        <f t="shared" si="28"/>
        <v>0</v>
      </c>
    </row>
    <row r="11" spans="2:101" ht="14.25">
      <c r="B11" s="129">
        <v>-25</v>
      </c>
      <c r="C11" s="130">
        <f t="shared" si="4"/>
        <v>58</v>
      </c>
      <c r="D11" s="131">
        <f t="shared" si="5"/>
        <v>61</v>
      </c>
      <c r="E11" s="131">
        <f t="shared" si="6"/>
        <v>64</v>
      </c>
      <c r="F11" s="131">
        <f t="shared" si="7"/>
        <v>67</v>
      </c>
      <c r="G11" s="131">
        <f t="shared" si="8"/>
        <v>70</v>
      </c>
      <c r="H11" s="131">
        <f t="shared" si="9"/>
        <v>73</v>
      </c>
      <c r="I11" s="131">
        <f t="shared" si="10"/>
        <v>76</v>
      </c>
      <c r="J11" s="131">
        <f t="shared" si="11"/>
        <v>77</v>
      </c>
      <c r="K11" s="131">
        <f t="shared" si="12"/>
        <v>78</v>
      </c>
      <c r="L11" s="131">
        <f t="shared" si="13"/>
        <v>79</v>
      </c>
      <c r="M11" s="131">
        <f t="shared" si="14"/>
        <v>80</v>
      </c>
      <c r="N11" s="131">
        <f t="shared" si="15"/>
        <v>81</v>
      </c>
      <c r="O11" s="131">
        <f t="shared" si="16"/>
        <v>81</v>
      </c>
      <c r="P11" s="131">
        <f t="shared" si="17"/>
        <v>81</v>
      </c>
      <c r="Q11" s="131">
        <f t="shared" si="18"/>
        <v>81</v>
      </c>
      <c r="R11" s="132">
        <f t="shared" si="19"/>
        <v>81</v>
      </c>
      <c r="S11" s="133">
        <f t="shared" si="20"/>
        <v>81</v>
      </c>
      <c r="U11" s="134">
        <f>IF((C11-'Resultados ISO 16283-1'!$E$7)&gt;0,C11-'Resultados ISO 16283-1'!$E$7,0)</f>
        <v>25.6</v>
      </c>
      <c r="V11" s="135">
        <f>IF((D11-'Resultados ISO 16283-1'!$F$7)&gt;0,D11-'Resultados ISO 16283-1'!$F$7,0)</f>
        <v>28.4</v>
      </c>
      <c r="W11" s="135">
        <f>IF((E11-'Resultados ISO 16283-1'!$G$7)&gt;0,E11-'Resultados ISO 16283-1'!$G$7,0)</f>
        <v>30.4</v>
      </c>
      <c r="X11" s="135">
        <f>IF((F11-'Resultados ISO 16283-1'!$H$7)&gt;0,F11-'Resultados ISO 16283-1'!$H$7,0)</f>
        <v>33.5</v>
      </c>
      <c r="Y11" s="135">
        <f>IF((G11-'Resultados ISO 16283-1'!$I$7)&gt;0,G11-'Resultados ISO 16283-1'!$I$7,0)</f>
        <v>27.299999999999997</v>
      </c>
      <c r="Z11" s="135">
        <f>IF((H11-'Resultados ISO 16283-1'!$J$7)&gt;0,H11-'Resultados ISO 16283-1'!$J$7,0)</f>
        <v>30.1</v>
      </c>
      <c r="AA11" s="135">
        <f>IF((I11-'Resultados ISO 16283-1'!$K$7)&gt;0,I11-'Resultados ISO 16283-1'!$K$7,0)</f>
        <v>29.5</v>
      </c>
      <c r="AB11" s="135">
        <f>IF((J11-'Resultados ISO 16283-1'!$L$7)&gt;0,J11-'Resultados ISO 16283-1'!$L$7,0)</f>
        <v>39.4</v>
      </c>
      <c r="AC11" s="135">
        <f>IF((K11-'Resultados ISO 16283-1'!$M$7)&gt;0,K11-'Resultados ISO 16283-1'!$M$7,0)</f>
        <v>28.1</v>
      </c>
      <c r="AD11" s="135">
        <f>IF((L11-'Resultados ISO 16283-1'!$N$7)&gt;0,L11-'Resultados ISO 16283-1'!$N$7,0)</f>
        <v>24.4</v>
      </c>
      <c r="AE11" s="135">
        <f>IF((M11-'Resultados ISO 16283-1'!$O$7)&gt;0,M11-'Resultados ISO 16283-1'!$O$7,0)</f>
        <v>25.200000000000003</v>
      </c>
      <c r="AF11" s="135">
        <f>IF((N11-'Resultados ISO 16283-1'!$P$7)&gt;0,N11-'Resultados ISO 16283-1'!$P$7,0)</f>
        <v>24.299999999999997</v>
      </c>
      <c r="AG11" s="135">
        <f>IF((O11-'Resultados ISO 16283-1'!$Q$7)&gt;0,O11-'Resultados ISO 16283-1'!$Q$7,0)</f>
        <v>20.399999999999999</v>
      </c>
      <c r="AH11" s="135">
        <f>IF((P11-'Resultados ISO 16283-1'!$R$7)&gt;0,P11-'Resultados ISO 16283-1'!$R$7,0)</f>
        <v>16.900000000000006</v>
      </c>
      <c r="AI11" s="135">
        <f>IF((Q11-'Resultados ISO 16283-1'!$S$7)&gt;0,Q11-'Resultados ISO 16283-1'!$S$7,0)</f>
        <v>16.5</v>
      </c>
      <c r="AJ11" s="136">
        <f>IF((R11-'Resultados ISO 16283-1'!$T$7)&gt;0,R11-'Resultados ISO 16283-1'!$T$7,0)</f>
        <v>10.900000000000006</v>
      </c>
      <c r="AK11" s="349">
        <f t="shared" si="21"/>
        <v>410.9</v>
      </c>
      <c r="AL11" s="118">
        <f t="shared" si="29"/>
        <v>0</v>
      </c>
      <c r="AM11" s="116">
        <f t="shared" si="22"/>
        <v>0</v>
      </c>
      <c r="AO11" s="134">
        <f>IF((C11-'Resultados ISO 16283-1'!$E$9)&gt;0,C11-'Resultados ISO 16283-1'!$E$9,0)</f>
        <v>21.700000000000003</v>
      </c>
      <c r="AP11" s="135">
        <f>IF((D11-'Resultados ISO 16283-1'!$F$9)&gt;0,D11-'Resultados ISO 16283-1'!$F$9,0)</f>
        <v>24.4</v>
      </c>
      <c r="AQ11" s="135">
        <f>IF((E11-'Resultados ISO 16283-1'!$G$9)&gt;0,E11-'Resultados ISO 16283-1'!$G$9,0)</f>
        <v>26.4</v>
      </c>
      <c r="AR11" s="135">
        <f>IF((F11-'Resultados ISO 16283-1'!$H$9)&gt;0,F11-'Resultados ISO 16283-1'!$H$9,0)</f>
        <v>29.6</v>
      </c>
      <c r="AS11" s="135">
        <f>IF((G11-'Resultados ISO 16283-1'!$I$9)&gt;0,G11-'Resultados ISO 16283-1'!$I$9,0)</f>
        <v>23.299999999999997</v>
      </c>
      <c r="AT11" s="135">
        <f>IF((H11-'Resultados ISO 16283-1'!$J$9)&gt;0,H11-'Resultados ISO 16283-1'!$J$9,0)</f>
        <v>26.1</v>
      </c>
      <c r="AU11" s="135">
        <f>IF((I11-'Resultados ISO 16283-1'!$K$9)&gt;0,I11-'Resultados ISO 16283-1'!$K$9,0)</f>
        <v>25.5</v>
      </c>
      <c r="AV11" s="135">
        <f>IF((J11-'Resultados ISO 16283-1'!$L$9)&gt;0,J11-'Resultados ISO 16283-1'!$L$9,0)</f>
        <v>35.4</v>
      </c>
      <c r="AW11" s="135">
        <f>IF((K11-'Resultados ISO 16283-1'!$M$9)&gt;0,K11-'Resultados ISO 16283-1'!$M$9,0)</f>
        <v>24.1</v>
      </c>
      <c r="AX11" s="135">
        <f>IF((L11-'Resultados ISO 16283-1'!$N$9)&gt;0,L11-'Resultados ISO 16283-1'!$N$9,0)</f>
        <v>20.399999999999999</v>
      </c>
      <c r="AY11" s="135">
        <f>IF((M11-'Resultados ISO 16283-1'!$O$9)&gt;0,M11-'Resultados ISO 16283-1'!$O$9,0)</f>
        <v>21.200000000000003</v>
      </c>
      <c r="AZ11" s="135">
        <f>IF((N11-'Resultados ISO 16283-1'!$P$9)&gt;0,N11-'Resultados ISO 16283-1'!$P$9,0)</f>
        <v>20.299999999999997</v>
      </c>
      <c r="BA11" s="135">
        <f>IF((O11-'Resultados ISO 16283-1'!$Q$9)&gt;0,O11-'Resultados ISO 16283-1'!$Q$9,0)</f>
        <v>16.400000000000006</v>
      </c>
      <c r="BB11" s="135">
        <f>IF((P11-'Resultados ISO 16283-1'!$R$9)&gt;0,P11-'Resultados ISO 16283-1'!$R$9,0)</f>
        <v>12.900000000000006</v>
      </c>
      <c r="BC11" s="135">
        <f>IF((Q11-'Resultados ISO 16283-1'!$S$9)&gt;0,Q11-'Resultados ISO 16283-1'!$S$9,0)</f>
        <v>12.5</v>
      </c>
      <c r="BD11" s="136">
        <f>IF((R11-'Resultados ISO 16283-1'!$T$9)&gt;0,R11-'Resultados ISO 16283-1'!$T$9,0)</f>
        <v>6.9000000000000057</v>
      </c>
      <c r="BE11" s="117">
        <f t="shared" si="23"/>
        <v>347.09999999999991</v>
      </c>
      <c r="BF11" s="137">
        <f t="shared" si="30"/>
        <v>0</v>
      </c>
      <c r="BG11" s="118">
        <f t="shared" si="24"/>
        <v>0</v>
      </c>
      <c r="BH11" s="119"/>
      <c r="BI11" s="138">
        <f>IF((C11-'Resultados ISO 16283-1'!$E$11)&gt;0,C11-'Resultados ISO 16283-1'!$E$11,0)</f>
        <v>27.6</v>
      </c>
      <c r="BJ11" s="139">
        <f>IF((D11-'Resultados ISO 16283-1'!$F$11)&gt;0,D11-'Resultados ISO 16283-1'!$F$11,0)</f>
        <v>30.3</v>
      </c>
      <c r="BK11" s="139">
        <f>IF((E11-'Resultados ISO 16283-1'!$G$11)&gt;0,E11-'Resultados ISO 16283-1'!$G$11,0)</f>
        <v>32.299999999999997</v>
      </c>
      <c r="BL11" s="139">
        <f>IF((F11-'Resultados ISO 16283-1'!$H$11)&gt;0,F11-'Resultados ISO 16283-1'!$H$11,0)</f>
        <v>35.5</v>
      </c>
      <c r="BM11" s="139">
        <f>IF((G11-'Resultados ISO 16283-1'!$I$11)&gt;0,G11-'Resultados ISO 16283-1'!$I$11,0)</f>
        <v>29.200000000000003</v>
      </c>
      <c r="BN11" s="139">
        <f>IF((H11-'Resultados ISO 16283-1'!$J$11)&gt;0,H11-'Resultados ISO 16283-1'!$J$11,0)</f>
        <v>32</v>
      </c>
      <c r="BO11" s="139">
        <f>IF((I11-'Resultados ISO 16283-1'!$K$11)&gt;0,I11-'Resultados ISO 16283-1'!$K$11,0)</f>
        <v>31.4</v>
      </c>
      <c r="BP11" s="139">
        <f>IF((J11-'Resultados ISO 16283-1'!$L$11)&gt;0,J11-'Resultados ISO 16283-1'!$L$11,0)</f>
        <v>41.3</v>
      </c>
      <c r="BQ11" s="139">
        <f>IF((K11-'Resultados ISO 16283-1'!$M$11)&gt;0,K11-'Resultados ISO 16283-1'!$M$11,0)</f>
        <v>30</v>
      </c>
      <c r="BR11" s="139">
        <f>IF((L11-'Resultados ISO 16283-1'!$N$11)&gt;0,L11-'Resultados ISO 16283-1'!$N$11,0)</f>
        <v>26.4</v>
      </c>
      <c r="BS11" s="139">
        <f>IF((M11-'Resultados ISO 16283-1'!$O$11)&gt;0,M11-'Resultados ISO 16283-1'!$O$11,0)</f>
        <v>27.1</v>
      </c>
      <c r="BT11" s="139">
        <f>IF((N11-'Resultados ISO 16283-1'!$P$11)&gt;0,N11-'Resultados ISO 16283-1'!$P$11,0)</f>
        <v>26.200000000000003</v>
      </c>
      <c r="BU11" s="139">
        <f>IF((O11-'Resultados ISO 16283-1'!$Q$11)&gt;0,O11-'Resultados ISO 16283-1'!$Q$11,0)</f>
        <v>22.299999999999997</v>
      </c>
      <c r="BV11" s="139">
        <f>IF((P11-'Resultados ISO 16283-1'!$R$11)&gt;0,P11-'Resultados ISO 16283-1'!$R$11,0)</f>
        <v>18.899999999999999</v>
      </c>
      <c r="BW11" s="139">
        <f>IF((Q11-'Resultados ISO 16283-1'!$S$11)&gt;0,Q11-'Resultados ISO 16283-1'!$S$11,0)</f>
        <v>18.5</v>
      </c>
      <c r="BX11" s="140">
        <f>IF((R11-'Resultados ISO 16283-1'!$T$11)&gt;0,R11-'Resultados ISO 16283-1'!$T$11,0)</f>
        <v>12.799999999999997</v>
      </c>
      <c r="BY11" s="123">
        <f t="shared" si="25"/>
        <v>441.8</v>
      </c>
      <c r="BZ11" s="118">
        <f t="shared" si="31"/>
        <v>0</v>
      </c>
      <c r="CA11" s="118">
        <f t="shared" si="26"/>
        <v>0</v>
      </c>
      <c r="CB11" s="119"/>
      <c r="CC11" s="353">
        <f>IF((D11-'Resultados ISO 16283-1'!$F$13)&gt;0,D11-'Resultados ISO 16283-1'!$F$13,0)</f>
        <v>28.4</v>
      </c>
      <c r="CD11" s="142">
        <f>IF((E11-'Resultados ISO 16283-1'!$G$13)&gt;0,E11-'Resultados ISO 16283-1'!$G$13,0)</f>
        <v>30.4</v>
      </c>
      <c r="CE11" s="142">
        <f>IF((F11-'Resultados ISO 16283-1'!$H$13)&gt;0,F11-'Resultados ISO 16283-1'!$H$13,0)</f>
        <v>33.5</v>
      </c>
      <c r="CF11" s="142">
        <f>IF((G11-'Resultados ISO 16283-1'!$I$13)&gt;0,G11-'Resultados ISO 16283-1'!$I$13,0)</f>
        <v>27.299999999999997</v>
      </c>
      <c r="CG11" s="142">
        <f>IF((H11-'Resultados ISO 16283-1'!$J$13)&gt;0,H11-'Resultados ISO 16283-1'!$J$13,0)</f>
        <v>30.1</v>
      </c>
      <c r="CH11" s="142">
        <f>IF((I11-'Resultados ISO 16283-1'!$K$13)&gt;0,I11-'Resultados ISO 16283-1'!$K$13,0)</f>
        <v>29.5</v>
      </c>
      <c r="CI11" s="142">
        <f>IF((J11-'Resultados ISO 16283-1'!$L$13)&gt;0,J11-'Resultados ISO 16283-1'!$L$13,0)</f>
        <v>39.4</v>
      </c>
      <c r="CJ11" s="142">
        <f>IF((K11-'Resultados ISO 16283-1'!$M$13)&gt;0,K11-'Resultados ISO 16283-1'!$M$13,0)</f>
        <v>28.1</v>
      </c>
      <c r="CK11" s="142">
        <f>IF((L11-'Resultados ISO 16283-1'!$N$13)&gt;0,L11-'Resultados ISO 16283-1'!$N$13,0)</f>
        <v>24.4</v>
      </c>
      <c r="CL11" s="142">
        <f>IF((M11-'Resultados ISO 16283-1'!$O$13)&gt;0,M11-'Resultados ISO 16283-1'!$O$13,0)</f>
        <v>25.200000000000003</v>
      </c>
      <c r="CM11" s="142">
        <f>IF((N11-'Resultados ISO 16283-1'!$P$13)&gt;0,N11-'Resultados ISO 16283-1'!$P$13,0)</f>
        <v>24.299999999999997</v>
      </c>
      <c r="CN11" s="142">
        <f>IF((O11-'Resultados ISO 16283-1'!$Q$13)&gt;0,O11-'Resultados ISO 16283-1'!$Q$13,0)</f>
        <v>20.399999999999999</v>
      </c>
      <c r="CO11" s="142">
        <f>IF((P11-'Resultados ISO 16283-1'!$R$13)&gt;0,P11-'Resultados ISO 16283-1'!$R$13,0)</f>
        <v>16.900000000000006</v>
      </c>
      <c r="CP11" s="142">
        <f>IF((Q11-'Resultados ISO 16283-1'!$S$13)&gt;0,Q11-'Resultados ISO 16283-1'!$S$13,0)</f>
        <v>16.5</v>
      </c>
      <c r="CQ11" s="142">
        <f>IF((R11-'Resultados ISO 16283-1'!$T$13)&gt;0,R11-'Resultados ISO 16283-1'!$T$13,0)</f>
        <v>10.900000000000006</v>
      </c>
      <c r="CR11" s="354">
        <f>IF((S11-'Resultados ISO 16283-1'!$U$13)&gt;0,S11-'Resultados ISO 16283-1'!$U$13,0)</f>
        <v>10.299999999999997</v>
      </c>
      <c r="CS11" s="127">
        <f t="shared" si="32"/>
        <v>385.29999999999995</v>
      </c>
      <c r="CT11" s="128">
        <f t="shared" si="27"/>
        <v>0</v>
      </c>
      <c r="CU11" s="118">
        <f t="shared" si="33"/>
        <v>0</v>
      </c>
      <c r="CV11" s="118">
        <f t="shared" si="28"/>
        <v>0</v>
      </c>
    </row>
    <row r="12" spans="2:101" ht="14.25">
      <c r="B12" s="129">
        <v>-24</v>
      </c>
      <c r="C12" s="130">
        <f t="shared" si="4"/>
        <v>57</v>
      </c>
      <c r="D12" s="131">
        <f t="shared" si="5"/>
        <v>60</v>
      </c>
      <c r="E12" s="131">
        <f t="shared" si="6"/>
        <v>63</v>
      </c>
      <c r="F12" s="131">
        <f t="shared" si="7"/>
        <v>66</v>
      </c>
      <c r="G12" s="131">
        <f t="shared" si="8"/>
        <v>69</v>
      </c>
      <c r="H12" s="131">
        <f t="shared" si="9"/>
        <v>72</v>
      </c>
      <c r="I12" s="131">
        <f t="shared" si="10"/>
        <v>75</v>
      </c>
      <c r="J12" s="131">
        <f t="shared" si="11"/>
        <v>76</v>
      </c>
      <c r="K12" s="131">
        <f t="shared" si="12"/>
        <v>77</v>
      </c>
      <c r="L12" s="131">
        <f t="shared" si="13"/>
        <v>78</v>
      </c>
      <c r="M12" s="131">
        <f t="shared" si="14"/>
        <v>79</v>
      </c>
      <c r="N12" s="131">
        <f t="shared" si="15"/>
        <v>80</v>
      </c>
      <c r="O12" s="131">
        <f t="shared" si="16"/>
        <v>80</v>
      </c>
      <c r="P12" s="131">
        <f t="shared" si="17"/>
        <v>80</v>
      </c>
      <c r="Q12" s="131">
        <f t="shared" si="18"/>
        <v>80</v>
      </c>
      <c r="R12" s="132">
        <f t="shared" si="19"/>
        <v>80</v>
      </c>
      <c r="S12" s="133">
        <f t="shared" si="20"/>
        <v>80</v>
      </c>
      <c r="U12" s="134">
        <f>IF((C12-'Resultados ISO 16283-1'!$E$7)&gt;0,C12-'Resultados ISO 16283-1'!$E$7,0)</f>
        <v>24.6</v>
      </c>
      <c r="V12" s="135">
        <f>IF((D12-'Resultados ISO 16283-1'!$F$7)&gt;0,D12-'Resultados ISO 16283-1'!$F$7,0)</f>
        <v>27.4</v>
      </c>
      <c r="W12" s="135">
        <f>IF((E12-'Resultados ISO 16283-1'!$G$7)&gt;0,E12-'Resultados ISO 16283-1'!$G$7,0)</f>
        <v>29.4</v>
      </c>
      <c r="X12" s="135">
        <f>IF((F12-'Resultados ISO 16283-1'!$H$7)&gt;0,F12-'Resultados ISO 16283-1'!$H$7,0)</f>
        <v>32.5</v>
      </c>
      <c r="Y12" s="135">
        <f>IF((G12-'Resultados ISO 16283-1'!$I$7)&gt;0,G12-'Resultados ISO 16283-1'!$I$7,0)</f>
        <v>26.299999999999997</v>
      </c>
      <c r="Z12" s="135">
        <f>IF((H12-'Resultados ISO 16283-1'!$J$7)&gt;0,H12-'Resultados ISO 16283-1'!$J$7,0)</f>
        <v>29.1</v>
      </c>
      <c r="AA12" s="135">
        <f>IF((I12-'Resultados ISO 16283-1'!$K$7)&gt;0,I12-'Resultados ISO 16283-1'!$K$7,0)</f>
        <v>28.5</v>
      </c>
      <c r="AB12" s="135">
        <f>IF((J12-'Resultados ISO 16283-1'!$L$7)&gt;0,J12-'Resultados ISO 16283-1'!$L$7,0)</f>
        <v>38.4</v>
      </c>
      <c r="AC12" s="135">
        <f>IF((K12-'Resultados ISO 16283-1'!$M$7)&gt;0,K12-'Resultados ISO 16283-1'!$M$7,0)</f>
        <v>27.1</v>
      </c>
      <c r="AD12" s="135">
        <f>IF((L12-'Resultados ISO 16283-1'!$N$7)&gt;0,L12-'Resultados ISO 16283-1'!$N$7,0)</f>
        <v>23.4</v>
      </c>
      <c r="AE12" s="135">
        <f>IF((M12-'Resultados ISO 16283-1'!$O$7)&gt;0,M12-'Resultados ISO 16283-1'!$O$7,0)</f>
        <v>24.200000000000003</v>
      </c>
      <c r="AF12" s="135">
        <f>IF((N12-'Resultados ISO 16283-1'!$P$7)&gt;0,N12-'Resultados ISO 16283-1'!$P$7,0)</f>
        <v>23.299999999999997</v>
      </c>
      <c r="AG12" s="135">
        <f>IF((O12-'Resultados ISO 16283-1'!$Q$7)&gt;0,O12-'Resultados ISO 16283-1'!$Q$7,0)</f>
        <v>19.399999999999999</v>
      </c>
      <c r="AH12" s="135">
        <f>IF((P12-'Resultados ISO 16283-1'!$R$7)&gt;0,P12-'Resultados ISO 16283-1'!$R$7,0)</f>
        <v>15.900000000000006</v>
      </c>
      <c r="AI12" s="135">
        <f>IF((Q12-'Resultados ISO 16283-1'!$S$7)&gt;0,Q12-'Resultados ISO 16283-1'!$S$7,0)</f>
        <v>15.5</v>
      </c>
      <c r="AJ12" s="136">
        <f>IF((R12-'Resultados ISO 16283-1'!$T$7)&gt;0,R12-'Resultados ISO 16283-1'!$T$7,0)</f>
        <v>9.9000000000000057</v>
      </c>
      <c r="AK12" s="349">
        <f t="shared" si="21"/>
        <v>394.9</v>
      </c>
      <c r="AL12" s="118">
        <f t="shared" si="29"/>
        <v>0</v>
      </c>
      <c r="AM12" s="116">
        <f t="shared" si="22"/>
        <v>0</v>
      </c>
      <c r="AO12" s="134">
        <f>IF((C12-'Resultados ISO 16283-1'!$E$9)&gt;0,C12-'Resultados ISO 16283-1'!$E$9,0)</f>
        <v>20.700000000000003</v>
      </c>
      <c r="AP12" s="135">
        <f>IF((D12-'Resultados ISO 16283-1'!$F$9)&gt;0,D12-'Resultados ISO 16283-1'!$F$9,0)</f>
        <v>23.4</v>
      </c>
      <c r="AQ12" s="135">
        <f>IF((E12-'Resultados ISO 16283-1'!$G$9)&gt;0,E12-'Resultados ISO 16283-1'!$G$9,0)</f>
        <v>25.4</v>
      </c>
      <c r="AR12" s="135">
        <f>IF((F12-'Resultados ISO 16283-1'!$H$9)&gt;0,F12-'Resultados ISO 16283-1'!$H$9,0)</f>
        <v>28.6</v>
      </c>
      <c r="AS12" s="135">
        <f>IF((G12-'Resultados ISO 16283-1'!$I$9)&gt;0,G12-'Resultados ISO 16283-1'!$I$9,0)</f>
        <v>22.299999999999997</v>
      </c>
      <c r="AT12" s="135">
        <f>IF((H12-'Resultados ISO 16283-1'!$J$9)&gt;0,H12-'Resultados ISO 16283-1'!$J$9,0)</f>
        <v>25.1</v>
      </c>
      <c r="AU12" s="135">
        <f>IF((I12-'Resultados ISO 16283-1'!$K$9)&gt;0,I12-'Resultados ISO 16283-1'!$K$9,0)</f>
        <v>24.5</v>
      </c>
      <c r="AV12" s="135">
        <f>IF((J12-'Resultados ISO 16283-1'!$L$9)&gt;0,J12-'Resultados ISO 16283-1'!$L$9,0)</f>
        <v>34.4</v>
      </c>
      <c r="AW12" s="135">
        <f>IF((K12-'Resultados ISO 16283-1'!$M$9)&gt;0,K12-'Resultados ISO 16283-1'!$M$9,0)</f>
        <v>23.1</v>
      </c>
      <c r="AX12" s="135">
        <f>IF((L12-'Resultados ISO 16283-1'!$N$9)&gt;0,L12-'Resultados ISO 16283-1'!$N$9,0)</f>
        <v>19.399999999999999</v>
      </c>
      <c r="AY12" s="135">
        <f>IF((M12-'Resultados ISO 16283-1'!$O$9)&gt;0,M12-'Resultados ISO 16283-1'!$O$9,0)</f>
        <v>20.200000000000003</v>
      </c>
      <c r="AZ12" s="135">
        <f>IF((N12-'Resultados ISO 16283-1'!$P$9)&gt;0,N12-'Resultados ISO 16283-1'!$P$9,0)</f>
        <v>19.299999999999997</v>
      </c>
      <c r="BA12" s="135">
        <f>IF((O12-'Resultados ISO 16283-1'!$Q$9)&gt;0,O12-'Resultados ISO 16283-1'!$Q$9,0)</f>
        <v>15.400000000000006</v>
      </c>
      <c r="BB12" s="135">
        <f>IF((P12-'Resultados ISO 16283-1'!$R$9)&gt;0,P12-'Resultados ISO 16283-1'!$R$9,0)</f>
        <v>11.900000000000006</v>
      </c>
      <c r="BC12" s="135">
        <f>IF((Q12-'Resultados ISO 16283-1'!$S$9)&gt;0,Q12-'Resultados ISO 16283-1'!$S$9,0)</f>
        <v>11.5</v>
      </c>
      <c r="BD12" s="136">
        <f>IF((R12-'Resultados ISO 16283-1'!$T$9)&gt;0,R12-'Resultados ISO 16283-1'!$T$9,0)</f>
        <v>5.9000000000000057</v>
      </c>
      <c r="BE12" s="117">
        <f t="shared" si="23"/>
        <v>331.1</v>
      </c>
      <c r="BF12" s="137">
        <f t="shared" si="30"/>
        <v>0</v>
      </c>
      <c r="BG12" s="118">
        <f t="shared" si="24"/>
        <v>0</v>
      </c>
      <c r="BH12" s="119"/>
      <c r="BI12" s="138">
        <f>IF((C12-'Resultados ISO 16283-1'!$E$11)&gt;0,C12-'Resultados ISO 16283-1'!$E$11,0)</f>
        <v>26.6</v>
      </c>
      <c r="BJ12" s="139">
        <f>IF((D12-'Resultados ISO 16283-1'!$F$11)&gt;0,D12-'Resultados ISO 16283-1'!$F$11,0)</f>
        <v>29.3</v>
      </c>
      <c r="BK12" s="139">
        <f>IF((E12-'Resultados ISO 16283-1'!$G$11)&gt;0,E12-'Resultados ISO 16283-1'!$G$11,0)</f>
        <v>31.3</v>
      </c>
      <c r="BL12" s="139">
        <f>IF((F12-'Resultados ISO 16283-1'!$H$11)&gt;0,F12-'Resultados ISO 16283-1'!$H$11,0)</f>
        <v>34.5</v>
      </c>
      <c r="BM12" s="139">
        <f>IF((G12-'Resultados ISO 16283-1'!$I$11)&gt;0,G12-'Resultados ISO 16283-1'!$I$11,0)</f>
        <v>28.200000000000003</v>
      </c>
      <c r="BN12" s="139">
        <f>IF((H12-'Resultados ISO 16283-1'!$J$11)&gt;0,H12-'Resultados ISO 16283-1'!$J$11,0)</f>
        <v>31</v>
      </c>
      <c r="BO12" s="139">
        <f>IF((I12-'Resultados ISO 16283-1'!$K$11)&gt;0,I12-'Resultados ISO 16283-1'!$K$11,0)</f>
        <v>30.4</v>
      </c>
      <c r="BP12" s="139">
        <f>IF((J12-'Resultados ISO 16283-1'!$L$11)&gt;0,J12-'Resultados ISO 16283-1'!$L$11,0)</f>
        <v>40.299999999999997</v>
      </c>
      <c r="BQ12" s="139">
        <f>IF((K12-'Resultados ISO 16283-1'!$M$11)&gt;0,K12-'Resultados ISO 16283-1'!$M$11,0)</f>
        <v>29</v>
      </c>
      <c r="BR12" s="139">
        <f>IF((L12-'Resultados ISO 16283-1'!$N$11)&gt;0,L12-'Resultados ISO 16283-1'!$N$11,0)</f>
        <v>25.4</v>
      </c>
      <c r="BS12" s="139">
        <f>IF((M12-'Resultados ISO 16283-1'!$O$11)&gt;0,M12-'Resultados ISO 16283-1'!$O$11,0)</f>
        <v>26.1</v>
      </c>
      <c r="BT12" s="139">
        <f>IF((N12-'Resultados ISO 16283-1'!$P$11)&gt;0,N12-'Resultados ISO 16283-1'!$P$11,0)</f>
        <v>25.200000000000003</v>
      </c>
      <c r="BU12" s="139">
        <f>IF((O12-'Resultados ISO 16283-1'!$Q$11)&gt;0,O12-'Resultados ISO 16283-1'!$Q$11,0)</f>
        <v>21.299999999999997</v>
      </c>
      <c r="BV12" s="139">
        <f>IF((P12-'Resultados ISO 16283-1'!$R$11)&gt;0,P12-'Resultados ISO 16283-1'!$R$11,0)</f>
        <v>17.899999999999999</v>
      </c>
      <c r="BW12" s="139">
        <f>IF((Q12-'Resultados ISO 16283-1'!$S$11)&gt;0,Q12-'Resultados ISO 16283-1'!$S$11,0)</f>
        <v>17.5</v>
      </c>
      <c r="BX12" s="140">
        <f>IF((R12-'Resultados ISO 16283-1'!$T$11)&gt;0,R12-'Resultados ISO 16283-1'!$T$11,0)</f>
        <v>11.799999999999997</v>
      </c>
      <c r="BY12" s="123">
        <f t="shared" si="25"/>
        <v>425.8</v>
      </c>
      <c r="BZ12" s="118">
        <f t="shared" si="31"/>
        <v>0</v>
      </c>
      <c r="CA12" s="118">
        <f t="shared" si="26"/>
        <v>0</v>
      </c>
      <c r="CB12" s="119"/>
      <c r="CC12" s="353">
        <f>IF((D12-'Resultados ISO 16283-1'!$F$13)&gt;0,D12-'Resultados ISO 16283-1'!$F$13,0)</f>
        <v>27.4</v>
      </c>
      <c r="CD12" s="142">
        <f>IF((E12-'Resultados ISO 16283-1'!$G$13)&gt;0,E12-'Resultados ISO 16283-1'!$G$13,0)</f>
        <v>29.4</v>
      </c>
      <c r="CE12" s="142">
        <f>IF((F12-'Resultados ISO 16283-1'!$H$13)&gt;0,F12-'Resultados ISO 16283-1'!$H$13,0)</f>
        <v>32.5</v>
      </c>
      <c r="CF12" s="142">
        <f>IF((G12-'Resultados ISO 16283-1'!$I$13)&gt;0,G12-'Resultados ISO 16283-1'!$I$13,0)</f>
        <v>26.299999999999997</v>
      </c>
      <c r="CG12" s="142">
        <f>IF((H12-'Resultados ISO 16283-1'!$J$13)&gt;0,H12-'Resultados ISO 16283-1'!$J$13,0)</f>
        <v>29.1</v>
      </c>
      <c r="CH12" s="142">
        <f>IF((I12-'Resultados ISO 16283-1'!$K$13)&gt;0,I12-'Resultados ISO 16283-1'!$K$13,0)</f>
        <v>28.5</v>
      </c>
      <c r="CI12" s="142">
        <f>IF((J12-'Resultados ISO 16283-1'!$L$13)&gt;0,J12-'Resultados ISO 16283-1'!$L$13,0)</f>
        <v>38.4</v>
      </c>
      <c r="CJ12" s="142">
        <f>IF((K12-'Resultados ISO 16283-1'!$M$13)&gt;0,K12-'Resultados ISO 16283-1'!$M$13,0)</f>
        <v>27.1</v>
      </c>
      <c r="CK12" s="142">
        <f>IF((L12-'Resultados ISO 16283-1'!$N$13)&gt;0,L12-'Resultados ISO 16283-1'!$N$13,0)</f>
        <v>23.4</v>
      </c>
      <c r="CL12" s="142">
        <f>IF((M12-'Resultados ISO 16283-1'!$O$13)&gt;0,M12-'Resultados ISO 16283-1'!$O$13,0)</f>
        <v>24.200000000000003</v>
      </c>
      <c r="CM12" s="142">
        <f>IF((N12-'Resultados ISO 16283-1'!$P$13)&gt;0,N12-'Resultados ISO 16283-1'!$P$13,0)</f>
        <v>23.299999999999997</v>
      </c>
      <c r="CN12" s="142">
        <f>IF((O12-'Resultados ISO 16283-1'!$Q$13)&gt;0,O12-'Resultados ISO 16283-1'!$Q$13,0)</f>
        <v>19.399999999999999</v>
      </c>
      <c r="CO12" s="142">
        <f>IF((P12-'Resultados ISO 16283-1'!$R$13)&gt;0,P12-'Resultados ISO 16283-1'!$R$13,0)</f>
        <v>15.900000000000006</v>
      </c>
      <c r="CP12" s="142">
        <f>IF((Q12-'Resultados ISO 16283-1'!$S$13)&gt;0,Q12-'Resultados ISO 16283-1'!$S$13,0)</f>
        <v>15.5</v>
      </c>
      <c r="CQ12" s="142">
        <f>IF((R12-'Resultados ISO 16283-1'!$T$13)&gt;0,R12-'Resultados ISO 16283-1'!$T$13,0)</f>
        <v>9.9000000000000057</v>
      </c>
      <c r="CR12" s="354">
        <f>IF((S12-'Resultados ISO 16283-1'!$U$13)&gt;0,S12-'Resultados ISO 16283-1'!$U$13,0)</f>
        <v>9.2999999999999972</v>
      </c>
      <c r="CS12" s="127">
        <f t="shared" si="32"/>
        <v>370.29999999999995</v>
      </c>
      <c r="CT12" s="128">
        <f t="shared" si="27"/>
        <v>0</v>
      </c>
      <c r="CU12" s="118">
        <f t="shared" si="33"/>
        <v>0</v>
      </c>
      <c r="CV12" s="118">
        <f t="shared" si="28"/>
        <v>0</v>
      </c>
    </row>
    <row r="13" spans="2:101" ht="14.25">
      <c r="B13" s="129">
        <v>-23</v>
      </c>
      <c r="C13" s="130">
        <f t="shared" si="4"/>
        <v>56</v>
      </c>
      <c r="D13" s="131">
        <f t="shared" si="5"/>
        <v>59</v>
      </c>
      <c r="E13" s="131">
        <f t="shared" si="6"/>
        <v>62</v>
      </c>
      <c r="F13" s="131">
        <f t="shared" si="7"/>
        <v>65</v>
      </c>
      <c r="G13" s="131">
        <f t="shared" si="8"/>
        <v>68</v>
      </c>
      <c r="H13" s="131">
        <f t="shared" si="9"/>
        <v>71</v>
      </c>
      <c r="I13" s="131">
        <f t="shared" si="10"/>
        <v>74</v>
      </c>
      <c r="J13" s="131">
        <f t="shared" si="11"/>
        <v>75</v>
      </c>
      <c r="K13" s="131">
        <f t="shared" si="12"/>
        <v>76</v>
      </c>
      <c r="L13" s="131">
        <f t="shared" si="13"/>
        <v>77</v>
      </c>
      <c r="M13" s="131">
        <f t="shared" si="14"/>
        <v>78</v>
      </c>
      <c r="N13" s="131">
        <f t="shared" si="15"/>
        <v>79</v>
      </c>
      <c r="O13" s="131">
        <f t="shared" si="16"/>
        <v>79</v>
      </c>
      <c r="P13" s="131">
        <f t="shared" si="17"/>
        <v>79</v>
      </c>
      <c r="Q13" s="131">
        <f t="shared" si="18"/>
        <v>79</v>
      </c>
      <c r="R13" s="132">
        <f t="shared" si="19"/>
        <v>79</v>
      </c>
      <c r="S13" s="133">
        <f t="shared" si="20"/>
        <v>79</v>
      </c>
      <c r="U13" s="134">
        <f>IF((C13-'Resultados ISO 16283-1'!$E$7)&gt;0,C13-'Resultados ISO 16283-1'!$E$7,0)</f>
        <v>23.6</v>
      </c>
      <c r="V13" s="135">
        <f>IF((D13-'Resultados ISO 16283-1'!$F$7)&gt;0,D13-'Resultados ISO 16283-1'!$F$7,0)</f>
        <v>26.4</v>
      </c>
      <c r="W13" s="135">
        <f>IF((E13-'Resultados ISO 16283-1'!$G$7)&gt;0,E13-'Resultados ISO 16283-1'!$G$7,0)</f>
        <v>28.4</v>
      </c>
      <c r="X13" s="135">
        <f>IF((F13-'Resultados ISO 16283-1'!$H$7)&gt;0,F13-'Resultados ISO 16283-1'!$H$7,0)</f>
        <v>31.5</v>
      </c>
      <c r="Y13" s="135">
        <f>IF((G13-'Resultados ISO 16283-1'!$I$7)&gt;0,G13-'Resultados ISO 16283-1'!$I$7,0)</f>
        <v>25.299999999999997</v>
      </c>
      <c r="Z13" s="135">
        <f>IF((H13-'Resultados ISO 16283-1'!$J$7)&gt;0,H13-'Resultados ISO 16283-1'!$J$7,0)</f>
        <v>28.1</v>
      </c>
      <c r="AA13" s="135">
        <f>IF((I13-'Resultados ISO 16283-1'!$K$7)&gt;0,I13-'Resultados ISO 16283-1'!$K$7,0)</f>
        <v>27.5</v>
      </c>
      <c r="AB13" s="135">
        <f>IF((J13-'Resultados ISO 16283-1'!$L$7)&gt;0,J13-'Resultados ISO 16283-1'!$L$7,0)</f>
        <v>37.4</v>
      </c>
      <c r="AC13" s="135">
        <f>IF((K13-'Resultados ISO 16283-1'!$M$7)&gt;0,K13-'Resultados ISO 16283-1'!$M$7,0)</f>
        <v>26.1</v>
      </c>
      <c r="AD13" s="135">
        <f>IF((L13-'Resultados ISO 16283-1'!$N$7)&gt;0,L13-'Resultados ISO 16283-1'!$N$7,0)</f>
        <v>22.4</v>
      </c>
      <c r="AE13" s="135">
        <f>IF((M13-'Resultados ISO 16283-1'!$O$7)&gt;0,M13-'Resultados ISO 16283-1'!$O$7,0)</f>
        <v>23.200000000000003</v>
      </c>
      <c r="AF13" s="135">
        <f>IF((N13-'Resultados ISO 16283-1'!$P$7)&gt;0,N13-'Resultados ISO 16283-1'!$P$7,0)</f>
        <v>22.299999999999997</v>
      </c>
      <c r="AG13" s="135">
        <f>IF((O13-'Resultados ISO 16283-1'!$Q$7)&gt;0,O13-'Resultados ISO 16283-1'!$Q$7,0)</f>
        <v>18.399999999999999</v>
      </c>
      <c r="AH13" s="135">
        <f>IF((P13-'Resultados ISO 16283-1'!$R$7)&gt;0,P13-'Resultados ISO 16283-1'!$R$7,0)</f>
        <v>14.900000000000006</v>
      </c>
      <c r="AI13" s="135">
        <f>IF((Q13-'Resultados ISO 16283-1'!$S$7)&gt;0,Q13-'Resultados ISO 16283-1'!$S$7,0)</f>
        <v>14.5</v>
      </c>
      <c r="AJ13" s="136">
        <f>IF((R13-'Resultados ISO 16283-1'!$T$7)&gt;0,R13-'Resultados ISO 16283-1'!$T$7,0)</f>
        <v>8.9000000000000057</v>
      </c>
      <c r="AK13" s="349">
        <f t="shared" si="21"/>
        <v>378.9</v>
      </c>
      <c r="AL13" s="118">
        <f t="shared" si="29"/>
        <v>0</v>
      </c>
      <c r="AM13" s="116">
        <f t="shared" si="22"/>
        <v>0</v>
      </c>
      <c r="AO13" s="134">
        <f>IF((C13-'Resultados ISO 16283-1'!$E$9)&gt;0,C13-'Resultados ISO 16283-1'!$E$9,0)</f>
        <v>19.700000000000003</v>
      </c>
      <c r="AP13" s="135">
        <f>IF((D13-'Resultados ISO 16283-1'!$F$9)&gt;0,D13-'Resultados ISO 16283-1'!$F$9,0)</f>
        <v>22.4</v>
      </c>
      <c r="AQ13" s="135">
        <f>IF((E13-'Resultados ISO 16283-1'!$G$9)&gt;0,E13-'Resultados ISO 16283-1'!$G$9,0)</f>
        <v>24.4</v>
      </c>
      <c r="AR13" s="135">
        <f>IF((F13-'Resultados ISO 16283-1'!$H$9)&gt;0,F13-'Resultados ISO 16283-1'!$H$9,0)</f>
        <v>27.6</v>
      </c>
      <c r="AS13" s="135">
        <f>IF((G13-'Resultados ISO 16283-1'!$I$9)&gt;0,G13-'Resultados ISO 16283-1'!$I$9,0)</f>
        <v>21.299999999999997</v>
      </c>
      <c r="AT13" s="135">
        <f>IF((H13-'Resultados ISO 16283-1'!$J$9)&gt;0,H13-'Resultados ISO 16283-1'!$J$9,0)</f>
        <v>24.1</v>
      </c>
      <c r="AU13" s="135">
        <f>IF((I13-'Resultados ISO 16283-1'!$K$9)&gt;0,I13-'Resultados ISO 16283-1'!$K$9,0)</f>
        <v>23.5</v>
      </c>
      <c r="AV13" s="135">
        <f>IF((J13-'Resultados ISO 16283-1'!$L$9)&gt;0,J13-'Resultados ISO 16283-1'!$L$9,0)</f>
        <v>33.4</v>
      </c>
      <c r="AW13" s="135">
        <f>IF((K13-'Resultados ISO 16283-1'!$M$9)&gt;0,K13-'Resultados ISO 16283-1'!$M$9,0)</f>
        <v>22.1</v>
      </c>
      <c r="AX13" s="135">
        <f>IF((L13-'Resultados ISO 16283-1'!$N$9)&gt;0,L13-'Resultados ISO 16283-1'!$N$9,0)</f>
        <v>18.399999999999999</v>
      </c>
      <c r="AY13" s="135">
        <f>IF((M13-'Resultados ISO 16283-1'!$O$9)&gt;0,M13-'Resultados ISO 16283-1'!$O$9,0)</f>
        <v>19.200000000000003</v>
      </c>
      <c r="AZ13" s="135">
        <f>IF((N13-'Resultados ISO 16283-1'!$P$9)&gt;0,N13-'Resultados ISO 16283-1'!$P$9,0)</f>
        <v>18.299999999999997</v>
      </c>
      <c r="BA13" s="135">
        <f>IF((O13-'Resultados ISO 16283-1'!$Q$9)&gt;0,O13-'Resultados ISO 16283-1'!$Q$9,0)</f>
        <v>14.400000000000006</v>
      </c>
      <c r="BB13" s="135">
        <f>IF((P13-'Resultados ISO 16283-1'!$R$9)&gt;0,P13-'Resultados ISO 16283-1'!$R$9,0)</f>
        <v>10.900000000000006</v>
      </c>
      <c r="BC13" s="135">
        <f>IF((Q13-'Resultados ISO 16283-1'!$S$9)&gt;0,Q13-'Resultados ISO 16283-1'!$S$9,0)</f>
        <v>10.5</v>
      </c>
      <c r="BD13" s="136">
        <f>IF((R13-'Resultados ISO 16283-1'!$T$9)&gt;0,R13-'Resultados ISO 16283-1'!$T$9,0)</f>
        <v>4.9000000000000057</v>
      </c>
      <c r="BE13" s="117">
        <f t="shared" si="23"/>
        <v>315.10000000000002</v>
      </c>
      <c r="BF13" s="137">
        <f t="shared" si="30"/>
        <v>0</v>
      </c>
      <c r="BG13" s="118">
        <f t="shared" si="24"/>
        <v>0</v>
      </c>
      <c r="BH13" s="119"/>
      <c r="BI13" s="138">
        <f>IF((C13-'Resultados ISO 16283-1'!$E$11)&gt;0,C13-'Resultados ISO 16283-1'!$E$11,0)</f>
        <v>25.6</v>
      </c>
      <c r="BJ13" s="139">
        <f>IF((D13-'Resultados ISO 16283-1'!$F$11)&gt;0,D13-'Resultados ISO 16283-1'!$F$11,0)</f>
        <v>28.3</v>
      </c>
      <c r="BK13" s="139">
        <f>IF((E13-'Resultados ISO 16283-1'!$G$11)&gt;0,E13-'Resultados ISO 16283-1'!$G$11,0)</f>
        <v>30.3</v>
      </c>
      <c r="BL13" s="139">
        <f>IF((F13-'Resultados ISO 16283-1'!$H$11)&gt;0,F13-'Resultados ISO 16283-1'!$H$11,0)</f>
        <v>33.5</v>
      </c>
      <c r="BM13" s="139">
        <f>IF((G13-'Resultados ISO 16283-1'!$I$11)&gt;0,G13-'Resultados ISO 16283-1'!$I$11,0)</f>
        <v>27.200000000000003</v>
      </c>
      <c r="BN13" s="139">
        <f>IF((H13-'Resultados ISO 16283-1'!$J$11)&gt;0,H13-'Resultados ISO 16283-1'!$J$11,0)</f>
        <v>30</v>
      </c>
      <c r="BO13" s="139">
        <f>IF((I13-'Resultados ISO 16283-1'!$K$11)&gt;0,I13-'Resultados ISO 16283-1'!$K$11,0)</f>
        <v>29.4</v>
      </c>
      <c r="BP13" s="139">
        <f>IF((J13-'Resultados ISO 16283-1'!$L$11)&gt;0,J13-'Resultados ISO 16283-1'!$L$11,0)</f>
        <v>39.299999999999997</v>
      </c>
      <c r="BQ13" s="139">
        <f>IF((K13-'Resultados ISO 16283-1'!$M$11)&gt;0,K13-'Resultados ISO 16283-1'!$M$11,0)</f>
        <v>28</v>
      </c>
      <c r="BR13" s="139">
        <f>IF((L13-'Resultados ISO 16283-1'!$N$11)&gt;0,L13-'Resultados ISO 16283-1'!$N$11,0)</f>
        <v>24.4</v>
      </c>
      <c r="BS13" s="139">
        <f>IF((M13-'Resultados ISO 16283-1'!$O$11)&gt;0,M13-'Resultados ISO 16283-1'!$O$11,0)</f>
        <v>25.1</v>
      </c>
      <c r="BT13" s="139">
        <f>IF((N13-'Resultados ISO 16283-1'!$P$11)&gt;0,N13-'Resultados ISO 16283-1'!$P$11,0)</f>
        <v>24.200000000000003</v>
      </c>
      <c r="BU13" s="139">
        <f>IF((O13-'Resultados ISO 16283-1'!$Q$11)&gt;0,O13-'Resultados ISO 16283-1'!$Q$11,0)</f>
        <v>20.299999999999997</v>
      </c>
      <c r="BV13" s="139">
        <f>IF((P13-'Resultados ISO 16283-1'!$R$11)&gt;0,P13-'Resultados ISO 16283-1'!$R$11,0)</f>
        <v>16.899999999999999</v>
      </c>
      <c r="BW13" s="139">
        <f>IF((Q13-'Resultados ISO 16283-1'!$S$11)&gt;0,Q13-'Resultados ISO 16283-1'!$S$11,0)</f>
        <v>16.5</v>
      </c>
      <c r="BX13" s="140">
        <f>IF((R13-'Resultados ISO 16283-1'!$T$11)&gt;0,R13-'Resultados ISO 16283-1'!$T$11,0)</f>
        <v>10.799999999999997</v>
      </c>
      <c r="BY13" s="123">
        <f t="shared" si="25"/>
        <v>409.8</v>
      </c>
      <c r="BZ13" s="118">
        <f t="shared" si="31"/>
        <v>0</v>
      </c>
      <c r="CA13" s="118">
        <f t="shared" si="26"/>
        <v>0</v>
      </c>
      <c r="CB13" s="119"/>
      <c r="CC13" s="353">
        <f>IF((D13-'Resultados ISO 16283-1'!$F$13)&gt;0,D13-'Resultados ISO 16283-1'!$F$13,0)</f>
        <v>26.4</v>
      </c>
      <c r="CD13" s="142">
        <f>IF((E13-'Resultados ISO 16283-1'!$G$13)&gt;0,E13-'Resultados ISO 16283-1'!$G$13,0)</f>
        <v>28.4</v>
      </c>
      <c r="CE13" s="142">
        <f>IF((F13-'Resultados ISO 16283-1'!$H$13)&gt;0,F13-'Resultados ISO 16283-1'!$H$13,0)</f>
        <v>31.5</v>
      </c>
      <c r="CF13" s="142">
        <f>IF((G13-'Resultados ISO 16283-1'!$I$13)&gt;0,G13-'Resultados ISO 16283-1'!$I$13,0)</f>
        <v>25.299999999999997</v>
      </c>
      <c r="CG13" s="142">
        <f>IF((H13-'Resultados ISO 16283-1'!$J$13)&gt;0,H13-'Resultados ISO 16283-1'!$J$13,0)</f>
        <v>28.1</v>
      </c>
      <c r="CH13" s="142">
        <f>IF((I13-'Resultados ISO 16283-1'!$K$13)&gt;0,I13-'Resultados ISO 16283-1'!$K$13,0)</f>
        <v>27.5</v>
      </c>
      <c r="CI13" s="142">
        <f>IF((J13-'Resultados ISO 16283-1'!$L$13)&gt;0,J13-'Resultados ISO 16283-1'!$L$13,0)</f>
        <v>37.4</v>
      </c>
      <c r="CJ13" s="142">
        <f>IF((K13-'Resultados ISO 16283-1'!$M$13)&gt;0,K13-'Resultados ISO 16283-1'!$M$13,0)</f>
        <v>26.1</v>
      </c>
      <c r="CK13" s="142">
        <f>IF((L13-'Resultados ISO 16283-1'!$N$13)&gt;0,L13-'Resultados ISO 16283-1'!$N$13,0)</f>
        <v>22.4</v>
      </c>
      <c r="CL13" s="142">
        <f>IF((M13-'Resultados ISO 16283-1'!$O$13)&gt;0,M13-'Resultados ISO 16283-1'!$O$13,0)</f>
        <v>23.200000000000003</v>
      </c>
      <c r="CM13" s="142">
        <f>IF((N13-'Resultados ISO 16283-1'!$P$13)&gt;0,N13-'Resultados ISO 16283-1'!$P$13,0)</f>
        <v>22.299999999999997</v>
      </c>
      <c r="CN13" s="142">
        <f>IF((O13-'Resultados ISO 16283-1'!$Q$13)&gt;0,O13-'Resultados ISO 16283-1'!$Q$13,0)</f>
        <v>18.399999999999999</v>
      </c>
      <c r="CO13" s="142">
        <f>IF((P13-'Resultados ISO 16283-1'!$R$13)&gt;0,P13-'Resultados ISO 16283-1'!$R$13,0)</f>
        <v>14.900000000000006</v>
      </c>
      <c r="CP13" s="142">
        <f>IF((Q13-'Resultados ISO 16283-1'!$S$13)&gt;0,Q13-'Resultados ISO 16283-1'!$S$13,0)</f>
        <v>14.5</v>
      </c>
      <c r="CQ13" s="142">
        <f>IF((R13-'Resultados ISO 16283-1'!$T$13)&gt;0,R13-'Resultados ISO 16283-1'!$T$13,0)</f>
        <v>8.9000000000000057</v>
      </c>
      <c r="CR13" s="354">
        <f>IF((S13-'Resultados ISO 16283-1'!$U$13)&gt;0,S13-'Resultados ISO 16283-1'!$U$13,0)</f>
        <v>8.2999999999999972</v>
      </c>
      <c r="CS13" s="127">
        <f t="shared" si="32"/>
        <v>355.29999999999995</v>
      </c>
      <c r="CT13" s="128">
        <f t="shared" si="27"/>
        <v>0</v>
      </c>
      <c r="CU13" s="118">
        <f t="shared" si="33"/>
        <v>0</v>
      </c>
      <c r="CV13" s="118">
        <f t="shared" si="28"/>
        <v>0</v>
      </c>
    </row>
    <row r="14" spans="2:101" ht="14.25">
      <c r="B14" s="129">
        <v>-22</v>
      </c>
      <c r="C14" s="130">
        <f t="shared" si="4"/>
        <v>55</v>
      </c>
      <c r="D14" s="131">
        <f t="shared" si="5"/>
        <v>58</v>
      </c>
      <c r="E14" s="131">
        <f t="shared" si="6"/>
        <v>61</v>
      </c>
      <c r="F14" s="131">
        <f t="shared" si="7"/>
        <v>64</v>
      </c>
      <c r="G14" s="131">
        <f t="shared" si="8"/>
        <v>67</v>
      </c>
      <c r="H14" s="131">
        <f t="shared" si="9"/>
        <v>70</v>
      </c>
      <c r="I14" s="131">
        <f t="shared" si="10"/>
        <v>73</v>
      </c>
      <c r="J14" s="131">
        <f t="shared" si="11"/>
        <v>74</v>
      </c>
      <c r="K14" s="131">
        <f t="shared" si="12"/>
        <v>75</v>
      </c>
      <c r="L14" s="131">
        <f t="shared" si="13"/>
        <v>76</v>
      </c>
      <c r="M14" s="131">
        <f t="shared" si="14"/>
        <v>77</v>
      </c>
      <c r="N14" s="131">
        <f t="shared" si="15"/>
        <v>78</v>
      </c>
      <c r="O14" s="131">
        <f t="shared" si="16"/>
        <v>78</v>
      </c>
      <c r="P14" s="131">
        <f t="shared" si="17"/>
        <v>78</v>
      </c>
      <c r="Q14" s="131">
        <f t="shared" si="18"/>
        <v>78</v>
      </c>
      <c r="R14" s="132">
        <f t="shared" si="19"/>
        <v>78</v>
      </c>
      <c r="S14" s="133">
        <f t="shared" si="20"/>
        <v>78</v>
      </c>
      <c r="U14" s="134">
        <f>IF((C14-'Resultados ISO 16283-1'!$E$7)&gt;0,C14-'Resultados ISO 16283-1'!$E$7,0)</f>
        <v>22.6</v>
      </c>
      <c r="V14" s="135">
        <f>IF((D14-'Resultados ISO 16283-1'!$F$7)&gt;0,D14-'Resultados ISO 16283-1'!$F$7,0)</f>
        <v>25.4</v>
      </c>
      <c r="W14" s="135">
        <f>IF((E14-'Resultados ISO 16283-1'!$G$7)&gt;0,E14-'Resultados ISO 16283-1'!$G$7,0)</f>
        <v>27.4</v>
      </c>
      <c r="X14" s="135">
        <f>IF((F14-'Resultados ISO 16283-1'!$H$7)&gt;0,F14-'Resultados ISO 16283-1'!$H$7,0)</f>
        <v>30.5</v>
      </c>
      <c r="Y14" s="135">
        <f>IF((G14-'Resultados ISO 16283-1'!$I$7)&gt;0,G14-'Resultados ISO 16283-1'!$I$7,0)</f>
        <v>24.299999999999997</v>
      </c>
      <c r="Z14" s="135">
        <f>IF((H14-'Resultados ISO 16283-1'!$J$7)&gt;0,H14-'Resultados ISO 16283-1'!$J$7,0)</f>
        <v>27.1</v>
      </c>
      <c r="AA14" s="135">
        <f>IF((I14-'Resultados ISO 16283-1'!$K$7)&gt;0,I14-'Resultados ISO 16283-1'!$K$7,0)</f>
        <v>26.5</v>
      </c>
      <c r="AB14" s="135">
        <f>IF((J14-'Resultados ISO 16283-1'!$L$7)&gt;0,J14-'Resultados ISO 16283-1'!$L$7,0)</f>
        <v>36.4</v>
      </c>
      <c r="AC14" s="135">
        <f>IF((K14-'Resultados ISO 16283-1'!$M$7)&gt;0,K14-'Resultados ISO 16283-1'!$M$7,0)</f>
        <v>25.1</v>
      </c>
      <c r="AD14" s="135">
        <f>IF((L14-'Resultados ISO 16283-1'!$N$7)&gt;0,L14-'Resultados ISO 16283-1'!$N$7,0)</f>
        <v>21.4</v>
      </c>
      <c r="AE14" s="135">
        <f>IF((M14-'Resultados ISO 16283-1'!$O$7)&gt;0,M14-'Resultados ISO 16283-1'!$O$7,0)</f>
        <v>22.200000000000003</v>
      </c>
      <c r="AF14" s="135">
        <f>IF((N14-'Resultados ISO 16283-1'!$P$7)&gt;0,N14-'Resultados ISO 16283-1'!$P$7,0)</f>
        <v>21.299999999999997</v>
      </c>
      <c r="AG14" s="135">
        <f>IF((O14-'Resultados ISO 16283-1'!$Q$7)&gt;0,O14-'Resultados ISO 16283-1'!$Q$7,0)</f>
        <v>17.399999999999999</v>
      </c>
      <c r="AH14" s="135">
        <f>IF((P14-'Resultados ISO 16283-1'!$R$7)&gt;0,P14-'Resultados ISO 16283-1'!$R$7,0)</f>
        <v>13.900000000000006</v>
      </c>
      <c r="AI14" s="135">
        <f>IF((Q14-'Resultados ISO 16283-1'!$S$7)&gt;0,Q14-'Resultados ISO 16283-1'!$S$7,0)</f>
        <v>13.5</v>
      </c>
      <c r="AJ14" s="136">
        <f>IF((R14-'Resultados ISO 16283-1'!$T$7)&gt;0,R14-'Resultados ISO 16283-1'!$T$7,0)</f>
        <v>7.9000000000000057</v>
      </c>
      <c r="AK14" s="349">
        <f t="shared" si="21"/>
        <v>362.9</v>
      </c>
      <c r="AL14" s="118">
        <f t="shared" si="29"/>
        <v>0</v>
      </c>
      <c r="AM14" s="116">
        <f t="shared" si="22"/>
        <v>0</v>
      </c>
      <c r="AO14" s="134">
        <f>IF((C14-'Resultados ISO 16283-1'!$E$9)&gt;0,C14-'Resultados ISO 16283-1'!$E$9,0)</f>
        <v>18.700000000000003</v>
      </c>
      <c r="AP14" s="135">
        <f>IF((D14-'Resultados ISO 16283-1'!$F$9)&gt;0,D14-'Resultados ISO 16283-1'!$F$9,0)</f>
        <v>21.4</v>
      </c>
      <c r="AQ14" s="135">
        <f>IF((E14-'Resultados ISO 16283-1'!$G$9)&gt;0,E14-'Resultados ISO 16283-1'!$G$9,0)</f>
        <v>23.4</v>
      </c>
      <c r="AR14" s="135">
        <f>IF((F14-'Resultados ISO 16283-1'!$H$9)&gt;0,F14-'Resultados ISO 16283-1'!$H$9,0)</f>
        <v>26.6</v>
      </c>
      <c r="AS14" s="135">
        <f>IF((G14-'Resultados ISO 16283-1'!$I$9)&gt;0,G14-'Resultados ISO 16283-1'!$I$9,0)</f>
        <v>20.299999999999997</v>
      </c>
      <c r="AT14" s="135">
        <f>IF((H14-'Resultados ISO 16283-1'!$J$9)&gt;0,H14-'Resultados ISO 16283-1'!$J$9,0)</f>
        <v>23.1</v>
      </c>
      <c r="AU14" s="135">
        <f>IF((I14-'Resultados ISO 16283-1'!$K$9)&gt;0,I14-'Resultados ISO 16283-1'!$K$9,0)</f>
        <v>22.5</v>
      </c>
      <c r="AV14" s="135">
        <f>IF((J14-'Resultados ISO 16283-1'!$L$9)&gt;0,J14-'Resultados ISO 16283-1'!$L$9,0)</f>
        <v>32.4</v>
      </c>
      <c r="AW14" s="135">
        <f>IF((K14-'Resultados ISO 16283-1'!$M$9)&gt;0,K14-'Resultados ISO 16283-1'!$M$9,0)</f>
        <v>21.1</v>
      </c>
      <c r="AX14" s="135">
        <f>IF((L14-'Resultados ISO 16283-1'!$N$9)&gt;0,L14-'Resultados ISO 16283-1'!$N$9,0)</f>
        <v>17.399999999999999</v>
      </c>
      <c r="AY14" s="135">
        <f>IF((M14-'Resultados ISO 16283-1'!$O$9)&gt;0,M14-'Resultados ISO 16283-1'!$O$9,0)</f>
        <v>18.200000000000003</v>
      </c>
      <c r="AZ14" s="135">
        <f>IF((N14-'Resultados ISO 16283-1'!$P$9)&gt;0,N14-'Resultados ISO 16283-1'!$P$9,0)</f>
        <v>17.299999999999997</v>
      </c>
      <c r="BA14" s="135">
        <f>IF((O14-'Resultados ISO 16283-1'!$Q$9)&gt;0,O14-'Resultados ISO 16283-1'!$Q$9,0)</f>
        <v>13.400000000000006</v>
      </c>
      <c r="BB14" s="135">
        <f>IF((P14-'Resultados ISO 16283-1'!$R$9)&gt;0,P14-'Resultados ISO 16283-1'!$R$9,0)</f>
        <v>9.9000000000000057</v>
      </c>
      <c r="BC14" s="135">
        <f>IF((Q14-'Resultados ISO 16283-1'!$S$9)&gt;0,Q14-'Resultados ISO 16283-1'!$S$9,0)</f>
        <v>9.5</v>
      </c>
      <c r="BD14" s="136">
        <f>IF((R14-'Resultados ISO 16283-1'!$T$9)&gt;0,R14-'Resultados ISO 16283-1'!$T$9,0)</f>
        <v>3.9000000000000057</v>
      </c>
      <c r="BE14" s="117">
        <f t="shared" si="23"/>
        <v>299.10000000000002</v>
      </c>
      <c r="BF14" s="137">
        <f t="shared" si="30"/>
        <v>0</v>
      </c>
      <c r="BG14" s="118">
        <f t="shared" si="24"/>
        <v>0</v>
      </c>
      <c r="BH14" s="119"/>
      <c r="BI14" s="138">
        <f>IF((C14-'Resultados ISO 16283-1'!$E$11)&gt;0,C14-'Resultados ISO 16283-1'!$E$11,0)</f>
        <v>24.6</v>
      </c>
      <c r="BJ14" s="139">
        <f>IF((D14-'Resultados ISO 16283-1'!$F$11)&gt;0,D14-'Resultados ISO 16283-1'!$F$11,0)</f>
        <v>27.3</v>
      </c>
      <c r="BK14" s="139">
        <f>IF((E14-'Resultados ISO 16283-1'!$G$11)&gt;0,E14-'Resultados ISO 16283-1'!$G$11,0)</f>
        <v>29.3</v>
      </c>
      <c r="BL14" s="139">
        <f>IF((F14-'Resultados ISO 16283-1'!$H$11)&gt;0,F14-'Resultados ISO 16283-1'!$H$11,0)</f>
        <v>32.5</v>
      </c>
      <c r="BM14" s="139">
        <f>IF((G14-'Resultados ISO 16283-1'!$I$11)&gt;0,G14-'Resultados ISO 16283-1'!$I$11,0)</f>
        <v>26.200000000000003</v>
      </c>
      <c r="BN14" s="139">
        <f>IF((H14-'Resultados ISO 16283-1'!$J$11)&gt;0,H14-'Resultados ISO 16283-1'!$J$11,0)</f>
        <v>29</v>
      </c>
      <c r="BO14" s="139">
        <f>IF((I14-'Resultados ISO 16283-1'!$K$11)&gt;0,I14-'Resultados ISO 16283-1'!$K$11,0)</f>
        <v>28.4</v>
      </c>
      <c r="BP14" s="139">
        <f>IF((J14-'Resultados ISO 16283-1'!$L$11)&gt;0,J14-'Resultados ISO 16283-1'!$L$11,0)</f>
        <v>38.299999999999997</v>
      </c>
      <c r="BQ14" s="139">
        <f>IF((K14-'Resultados ISO 16283-1'!$M$11)&gt;0,K14-'Resultados ISO 16283-1'!$M$11,0)</f>
        <v>27</v>
      </c>
      <c r="BR14" s="139">
        <f>IF((L14-'Resultados ISO 16283-1'!$N$11)&gt;0,L14-'Resultados ISO 16283-1'!$N$11,0)</f>
        <v>23.4</v>
      </c>
      <c r="BS14" s="139">
        <f>IF((M14-'Resultados ISO 16283-1'!$O$11)&gt;0,M14-'Resultados ISO 16283-1'!$O$11,0)</f>
        <v>24.1</v>
      </c>
      <c r="BT14" s="139">
        <f>IF((N14-'Resultados ISO 16283-1'!$P$11)&gt;0,N14-'Resultados ISO 16283-1'!$P$11,0)</f>
        <v>23.200000000000003</v>
      </c>
      <c r="BU14" s="139">
        <f>IF((O14-'Resultados ISO 16283-1'!$Q$11)&gt;0,O14-'Resultados ISO 16283-1'!$Q$11,0)</f>
        <v>19.299999999999997</v>
      </c>
      <c r="BV14" s="139">
        <f>IF((P14-'Resultados ISO 16283-1'!$R$11)&gt;0,P14-'Resultados ISO 16283-1'!$R$11,0)</f>
        <v>15.899999999999999</v>
      </c>
      <c r="BW14" s="139">
        <f>IF((Q14-'Resultados ISO 16283-1'!$S$11)&gt;0,Q14-'Resultados ISO 16283-1'!$S$11,0)</f>
        <v>15.5</v>
      </c>
      <c r="BX14" s="140">
        <f>IF((R14-'Resultados ISO 16283-1'!$T$11)&gt;0,R14-'Resultados ISO 16283-1'!$T$11,0)</f>
        <v>9.7999999999999972</v>
      </c>
      <c r="BY14" s="123">
        <f t="shared" si="25"/>
        <v>393.8</v>
      </c>
      <c r="BZ14" s="118">
        <f t="shared" si="31"/>
        <v>0</v>
      </c>
      <c r="CA14" s="118">
        <f t="shared" si="26"/>
        <v>0</v>
      </c>
      <c r="CB14" s="119"/>
      <c r="CC14" s="353">
        <f>IF((D14-'Resultados ISO 16283-1'!$F$13)&gt;0,D14-'Resultados ISO 16283-1'!$F$13,0)</f>
        <v>25.4</v>
      </c>
      <c r="CD14" s="142">
        <f>IF((E14-'Resultados ISO 16283-1'!$G$13)&gt;0,E14-'Resultados ISO 16283-1'!$G$13,0)</f>
        <v>27.4</v>
      </c>
      <c r="CE14" s="142">
        <f>IF((F14-'Resultados ISO 16283-1'!$H$13)&gt;0,F14-'Resultados ISO 16283-1'!$H$13,0)</f>
        <v>30.5</v>
      </c>
      <c r="CF14" s="142">
        <f>IF((G14-'Resultados ISO 16283-1'!$I$13)&gt;0,G14-'Resultados ISO 16283-1'!$I$13,0)</f>
        <v>24.299999999999997</v>
      </c>
      <c r="CG14" s="142">
        <f>IF((H14-'Resultados ISO 16283-1'!$J$13)&gt;0,H14-'Resultados ISO 16283-1'!$J$13,0)</f>
        <v>27.1</v>
      </c>
      <c r="CH14" s="142">
        <f>IF((I14-'Resultados ISO 16283-1'!$K$13)&gt;0,I14-'Resultados ISO 16283-1'!$K$13,0)</f>
        <v>26.5</v>
      </c>
      <c r="CI14" s="142">
        <f>IF((J14-'Resultados ISO 16283-1'!$L$13)&gt;0,J14-'Resultados ISO 16283-1'!$L$13,0)</f>
        <v>36.4</v>
      </c>
      <c r="CJ14" s="142">
        <f>IF((K14-'Resultados ISO 16283-1'!$M$13)&gt;0,K14-'Resultados ISO 16283-1'!$M$13,0)</f>
        <v>25.1</v>
      </c>
      <c r="CK14" s="142">
        <f>IF((L14-'Resultados ISO 16283-1'!$N$13)&gt;0,L14-'Resultados ISO 16283-1'!$N$13,0)</f>
        <v>21.4</v>
      </c>
      <c r="CL14" s="142">
        <f>IF((M14-'Resultados ISO 16283-1'!$O$13)&gt;0,M14-'Resultados ISO 16283-1'!$O$13,0)</f>
        <v>22.200000000000003</v>
      </c>
      <c r="CM14" s="142">
        <f>IF((N14-'Resultados ISO 16283-1'!$P$13)&gt;0,N14-'Resultados ISO 16283-1'!$P$13,0)</f>
        <v>21.299999999999997</v>
      </c>
      <c r="CN14" s="142">
        <f>IF((O14-'Resultados ISO 16283-1'!$Q$13)&gt;0,O14-'Resultados ISO 16283-1'!$Q$13,0)</f>
        <v>17.399999999999999</v>
      </c>
      <c r="CO14" s="142">
        <f>IF((P14-'Resultados ISO 16283-1'!$R$13)&gt;0,P14-'Resultados ISO 16283-1'!$R$13,0)</f>
        <v>13.900000000000006</v>
      </c>
      <c r="CP14" s="142">
        <f>IF((Q14-'Resultados ISO 16283-1'!$S$13)&gt;0,Q14-'Resultados ISO 16283-1'!$S$13,0)</f>
        <v>13.5</v>
      </c>
      <c r="CQ14" s="142">
        <f>IF((R14-'Resultados ISO 16283-1'!$T$13)&gt;0,R14-'Resultados ISO 16283-1'!$T$13,0)</f>
        <v>7.9000000000000057</v>
      </c>
      <c r="CR14" s="354">
        <f>IF((S14-'Resultados ISO 16283-1'!$U$13)&gt;0,S14-'Resultados ISO 16283-1'!$U$13,0)</f>
        <v>7.2999999999999972</v>
      </c>
      <c r="CS14" s="127">
        <f t="shared" si="32"/>
        <v>340.29999999999995</v>
      </c>
      <c r="CT14" s="128">
        <f t="shared" si="27"/>
        <v>0</v>
      </c>
      <c r="CU14" s="118">
        <f t="shared" si="33"/>
        <v>0</v>
      </c>
      <c r="CV14" s="118">
        <f t="shared" si="28"/>
        <v>0</v>
      </c>
    </row>
    <row r="15" spans="2:101" ht="14.25">
      <c r="B15" s="129">
        <v>-21</v>
      </c>
      <c r="C15" s="130">
        <f t="shared" si="4"/>
        <v>54</v>
      </c>
      <c r="D15" s="131">
        <f t="shared" si="5"/>
        <v>57</v>
      </c>
      <c r="E15" s="131">
        <f t="shared" si="6"/>
        <v>60</v>
      </c>
      <c r="F15" s="131">
        <f t="shared" si="7"/>
        <v>63</v>
      </c>
      <c r="G15" s="131">
        <f t="shared" si="8"/>
        <v>66</v>
      </c>
      <c r="H15" s="131">
        <f t="shared" si="9"/>
        <v>69</v>
      </c>
      <c r="I15" s="131">
        <f t="shared" si="10"/>
        <v>72</v>
      </c>
      <c r="J15" s="131">
        <f t="shared" si="11"/>
        <v>73</v>
      </c>
      <c r="K15" s="131">
        <f t="shared" si="12"/>
        <v>74</v>
      </c>
      <c r="L15" s="131">
        <f t="shared" si="13"/>
        <v>75</v>
      </c>
      <c r="M15" s="131">
        <f t="shared" si="14"/>
        <v>76</v>
      </c>
      <c r="N15" s="131">
        <f t="shared" si="15"/>
        <v>77</v>
      </c>
      <c r="O15" s="131">
        <f t="shared" si="16"/>
        <v>77</v>
      </c>
      <c r="P15" s="131">
        <f t="shared" si="17"/>
        <v>77</v>
      </c>
      <c r="Q15" s="131">
        <f t="shared" si="18"/>
        <v>77</v>
      </c>
      <c r="R15" s="132">
        <f t="shared" si="19"/>
        <v>77</v>
      </c>
      <c r="S15" s="133">
        <f t="shared" si="20"/>
        <v>77</v>
      </c>
      <c r="U15" s="134">
        <f>IF((C15-'Resultados ISO 16283-1'!$E$7)&gt;0,C15-'Resultados ISO 16283-1'!$E$7,0)</f>
        <v>21.6</v>
      </c>
      <c r="V15" s="135">
        <f>IF((D15-'Resultados ISO 16283-1'!$F$7)&gt;0,D15-'Resultados ISO 16283-1'!$F$7,0)</f>
        <v>24.4</v>
      </c>
      <c r="W15" s="135">
        <f>IF((E15-'Resultados ISO 16283-1'!$G$7)&gt;0,E15-'Resultados ISO 16283-1'!$G$7,0)</f>
        <v>26.4</v>
      </c>
      <c r="X15" s="135">
        <f>IF((F15-'Resultados ISO 16283-1'!$H$7)&gt;0,F15-'Resultados ISO 16283-1'!$H$7,0)</f>
        <v>29.5</v>
      </c>
      <c r="Y15" s="135">
        <f>IF((G15-'Resultados ISO 16283-1'!$I$7)&gt;0,G15-'Resultados ISO 16283-1'!$I$7,0)</f>
        <v>23.299999999999997</v>
      </c>
      <c r="Z15" s="135">
        <f>IF((H15-'Resultados ISO 16283-1'!$J$7)&gt;0,H15-'Resultados ISO 16283-1'!$J$7,0)</f>
        <v>26.1</v>
      </c>
      <c r="AA15" s="135">
        <f>IF((I15-'Resultados ISO 16283-1'!$K$7)&gt;0,I15-'Resultados ISO 16283-1'!$K$7,0)</f>
        <v>25.5</v>
      </c>
      <c r="AB15" s="135">
        <f>IF((J15-'Resultados ISO 16283-1'!$L$7)&gt;0,J15-'Resultados ISO 16283-1'!$L$7,0)</f>
        <v>35.4</v>
      </c>
      <c r="AC15" s="135">
        <f>IF((K15-'Resultados ISO 16283-1'!$M$7)&gt;0,K15-'Resultados ISO 16283-1'!$M$7,0)</f>
        <v>24.1</v>
      </c>
      <c r="AD15" s="135">
        <f>IF((L15-'Resultados ISO 16283-1'!$N$7)&gt;0,L15-'Resultados ISO 16283-1'!$N$7,0)</f>
        <v>20.399999999999999</v>
      </c>
      <c r="AE15" s="135">
        <f>IF((M15-'Resultados ISO 16283-1'!$O$7)&gt;0,M15-'Resultados ISO 16283-1'!$O$7,0)</f>
        <v>21.200000000000003</v>
      </c>
      <c r="AF15" s="135">
        <f>IF((N15-'Resultados ISO 16283-1'!$P$7)&gt;0,N15-'Resultados ISO 16283-1'!$P$7,0)</f>
        <v>20.299999999999997</v>
      </c>
      <c r="AG15" s="135">
        <f>IF((O15-'Resultados ISO 16283-1'!$Q$7)&gt;0,O15-'Resultados ISO 16283-1'!$Q$7,0)</f>
        <v>16.399999999999999</v>
      </c>
      <c r="AH15" s="135">
        <f>IF((P15-'Resultados ISO 16283-1'!$R$7)&gt;0,P15-'Resultados ISO 16283-1'!$R$7,0)</f>
        <v>12.900000000000006</v>
      </c>
      <c r="AI15" s="135">
        <f>IF((Q15-'Resultados ISO 16283-1'!$S$7)&gt;0,Q15-'Resultados ISO 16283-1'!$S$7,0)</f>
        <v>12.5</v>
      </c>
      <c r="AJ15" s="136">
        <f>IF((R15-'Resultados ISO 16283-1'!$T$7)&gt;0,R15-'Resultados ISO 16283-1'!$T$7,0)</f>
        <v>6.9000000000000057</v>
      </c>
      <c r="AK15" s="349">
        <f t="shared" si="21"/>
        <v>346.9</v>
      </c>
      <c r="AL15" s="118">
        <f t="shared" si="29"/>
        <v>0</v>
      </c>
      <c r="AM15" s="116">
        <f t="shared" si="22"/>
        <v>0</v>
      </c>
      <c r="AO15" s="134">
        <f>IF((C15-'Resultados ISO 16283-1'!$E$9)&gt;0,C15-'Resultados ISO 16283-1'!$E$9,0)</f>
        <v>17.700000000000003</v>
      </c>
      <c r="AP15" s="135">
        <f>IF((D15-'Resultados ISO 16283-1'!$F$9)&gt;0,D15-'Resultados ISO 16283-1'!$F$9,0)</f>
        <v>20.399999999999999</v>
      </c>
      <c r="AQ15" s="135">
        <f>IF((E15-'Resultados ISO 16283-1'!$G$9)&gt;0,E15-'Resultados ISO 16283-1'!$G$9,0)</f>
        <v>22.4</v>
      </c>
      <c r="AR15" s="135">
        <f>IF((F15-'Resultados ISO 16283-1'!$H$9)&gt;0,F15-'Resultados ISO 16283-1'!$H$9,0)</f>
        <v>25.6</v>
      </c>
      <c r="AS15" s="135">
        <f>IF((G15-'Resultados ISO 16283-1'!$I$9)&gt;0,G15-'Resultados ISO 16283-1'!$I$9,0)</f>
        <v>19.299999999999997</v>
      </c>
      <c r="AT15" s="135">
        <f>IF((H15-'Resultados ISO 16283-1'!$J$9)&gt;0,H15-'Resultados ISO 16283-1'!$J$9,0)</f>
        <v>22.1</v>
      </c>
      <c r="AU15" s="135">
        <f>IF((I15-'Resultados ISO 16283-1'!$K$9)&gt;0,I15-'Resultados ISO 16283-1'!$K$9,0)</f>
        <v>21.5</v>
      </c>
      <c r="AV15" s="135">
        <f>IF((J15-'Resultados ISO 16283-1'!$L$9)&gt;0,J15-'Resultados ISO 16283-1'!$L$9,0)</f>
        <v>31.4</v>
      </c>
      <c r="AW15" s="135">
        <f>IF((K15-'Resultados ISO 16283-1'!$M$9)&gt;0,K15-'Resultados ISO 16283-1'!$M$9,0)</f>
        <v>20.100000000000001</v>
      </c>
      <c r="AX15" s="135">
        <f>IF((L15-'Resultados ISO 16283-1'!$N$9)&gt;0,L15-'Resultados ISO 16283-1'!$N$9,0)</f>
        <v>16.399999999999999</v>
      </c>
      <c r="AY15" s="135">
        <f>IF((M15-'Resultados ISO 16283-1'!$O$9)&gt;0,M15-'Resultados ISO 16283-1'!$O$9,0)</f>
        <v>17.200000000000003</v>
      </c>
      <c r="AZ15" s="135">
        <f>IF((N15-'Resultados ISO 16283-1'!$P$9)&gt;0,N15-'Resultados ISO 16283-1'!$P$9,0)</f>
        <v>16.299999999999997</v>
      </c>
      <c r="BA15" s="135">
        <f>IF((O15-'Resultados ISO 16283-1'!$Q$9)&gt;0,O15-'Resultados ISO 16283-1'!$Q$9,0)</f>
        <v>12.400000000000006</v>
      </c>
      <c r="BB15" s="135">
        <f>IF((P15-'Resultados ISO 16283-1'!$R$9)&gt;0,P15-'Resultados ISO 16283-1'!$R$9,0)</f>
        <v>8.9000000000000057</v>
      </c>
      <c r="BC15" s="135">
        <f>IF((Q15-'Resultados ISO 16283-1'!$S$9)&gt;0,Q15-'Resultados ISO 16283-1'!$S$9,0)</f>
        <v>8.5</v>
      </c>
      <c r="BD15" s="136">
        <f>IF((R15-'Resultados ISO 16283-1'!$T$9)&gt;0,R15-'Resultados ISO 16283-1'!$T$9,0)</f>
        <v>2.9000000000000057</v>
      </c>
      <c r="BE15" s="117">
        <f t="shared" si="23"/>
        <v>283.10000000000002</v>
      </c>
      <c r="BF15" s="137">
        <f t="shared" si="30"/>
        <v>0</v>
      </c>
      <c r="BG15" s="118">
        <f t="shared" si="24"/>
        <v>0</v>
      </c>
      <c r="BH15" s="119"/>
      <c r="BI15" s="138">
        <f>IF((C15-'Resultados ISO 16283-1'!$E$11)&gt;0,C15-'Resultados ISO 16283-1'!$E$11,0)</f>
        <v>23.6</v>
      </c>
      <c r="BJ15" s="139">
        <f>IF((D15-'Resultados ISO 16283-1'!$F$11)&gt;0,D15-'Resultados ISO 16283-1'!$F$11,0)</f>
        <v>26.3</v>
      </c>
      <c r="BK15" s="139">
        <f>IF((E15-'Resultados ISO 16283-1'!$G$11)&gt;0,E15-'Resultados ISO 16283-1'!$G$11,0)</f>
        <v>28.3</v>
      </c>
      <c r="BL15" s="139">
        <f>IF((F15-'Resultados ISO 16283-1'!$H$11)&gt;0,F15-'Resultados ISO 16283-1'!$H$11,0)</f>
        <v>31.5</v>
      </c>
      <c r="BM15" s="139">
        <f>IF((G15-'Resultados ISO 16283-1'!$I$11)&gt;0,G15-'Resultados ISO 16283-1'!$I$11,0)</f>
        <v>25.200000000000003</v>
      </c>
      <c r="BN15" s="139">
        <f>IF((H15-'Resultados ISO 16283-1'!$J$11)&gt;0,H15-'Resultados ISO 16283-1'!$J$11,0)</f>
        <v>28</v>
      </c>
      <c r="BO15" s="139">
        <f>IF((I15-'Resultados ISO 16283-1'!$K$11)&gt;0,I15-'Resultados ISO 16283-1'!$K$11,0)</f>
        <v>27.4</v>
      </c>
      <c r="BP15" s="139">
        <f>IF((J15-'Resultados ISO 16283-1'!$L$11)&gt;0,J15-'Resultados ISO 16283-1'!$L$11,0)</f>
        <v>37.299999999999997</v>
      </c>
      <c r="BQ15" s="139">
        <f>IF((K15-'Resultados ISO 16283-1'!$M$11)&gt;0,K15-'Resultados ISO 16283-1'!$M$11,0)</f>
        <v>26</v>
      </c>
      <c r="BR15" s="139">
        <f>IF((L15-'Resultados ISO 16283-1'!$N$11)&gt;0,L15-'Resultados ISO 16283-1'!$N$11,0)</f>
        <v>22.4</v>
      </c>
      <c r="BS15" s="139">
        <f>IF((M15-'Resultados ISO 16283-1'!$O$11)&gt;0,M15-'Resultados ISO 16283-1'!$O$11,0)</f>
        <v>23.1</v>
      </c>
      <c r="BT15" s="139">
        <f>IF((N15-'Resultados ISO 16283-1'!$P$11)&gt;0,N15-'Resultados ISO 16283-1'!$P$11,0)</f>
        <v>22.200000000000003</v>
      </c>
      <c r="BU15" s="139">
        <f>IF((O15-'Resultados ISO 16283-1'!$Q$11)&gt;0,O15-'Resultados ISO 16283-1'!$Q$11,0)</f>
        <v>18.299999999999997</v>
      </c>
      <c r="BV15" s="139">
        <f>IF((P15-'Resultados ISO 16283-1'!$R$11)&gt;0,P15-'Resultados ISO 16283-1'!$R$11,0)</f>
        <v>14.899999999999999</v>
      </c>
      <c r="BW15" s="139">
        <f>IF((Q15-'Resultados ISO 16283-1'!$S$11)&gt;0,Q15-'Resultados ISO 16283-1'!$S$11,0)</f>
        <v>14.5</v>
      </c>
      <c r="BX15" s="140">
        <f>IF((R15-'Resultados ISO 16283-1'!$T$11)&gt;0,R15-'Resultados ISO 16283-1'!$T$11,0)</f>
        <v>8.7999999999999972</v>
      </c>
      <c r="BY15" s="123">
        <f t="shared" si="25"/>
        <v>377.8</v>
      </c>
      <c r="BZ15" s="118">
        <f t="shared" si="31"/>
        <v>0</v>
      </c>
      <c r="CA15" s="118">
        <f t="shared" si="26"/>
        <v>0</v>
      </c>
      <c r="CB15" s="119"/>
      <c r="CC15" s="353">
        <f>IF((D15-'Resultados ISO 16283-1'!$F$13)&gt;0,D15-'Resultados ISO 16283-1'!$F$13,0)</f>
        <v>24.4</v>
      </c>
      <c r="CD15" s="142">
        <f>IF((E15-'Resultados ISO 16283-1'!$G$13)&gt;0,E15-'Resultados ISO 16283-1'!$G$13,0)</f>
        <v>26.4</v>
      </c>
      <c r="CE15" s="142">
        <f>IF((F15-'Resultados ISO 16283-1'!$H$13)&gt;0,F15-'Resultados ISO 16283-1'!$H$13,0)</f>
        <v>29.5</v>
      </c>
      <c r="CF15" s="142">
        <f>IF((G15-'Resultados ISO 16283-1'!$I$13)&gt;0,G15-'Resultados ISO 16283-1'!$I$13,0)</f>
        <v>23.299999999999997</v>
      </c>
      <c r="CG15" s="142">
        <f>IF((H15-'Resultados ISO 16283-1'!$J$13)&gt;0,H15-'Resultados ISO 16283-1'!$J$13,0)</f>
        <v>26.1</v>
      </c>
      <c r="CH15" s="142">
        <f>IF((I15-'Resultados ISO 16283-1'!$K$13)&gt;0,I15-'Resultados ISO 16283-1'!$K$13,0)</f>
        <v>25.5</v>
      </c>
      <c r="CI15" s="142">
        <f>IF((J15-'Resultados ISO 16283-1'!$L$13)&gt;0,J15-'Resultados ISO 16283-1'!$L$13,0)</f>
        <v>35.4</v>
      </c>
      <c r="CJ15" s="142">
        <f>IF((K15-'Resultados ISO 16283-1'!$M$13)&gt;0,K15-'Resultados ISO 16283-1'!$M$13,0)</f>
        <v>24.1</v>
      </c>
      <c r="CK15" s="142">
        <f>IF((L15-'Resultados ISO 16283-1'!$N$13)&gt;0,L15-'Resultados ISO 16283-1'!$N$13,0)</f>
        <v>20.399999999999999</v>
      </c>
      <c r="CL15" s="142">
        <f>IF((M15-'Resultados ISO 16283-1'!$O$13)&gt;0,M15-'Resultados ISO 16283-1'!$O$13,0)</f>
        <v>21.200000000000003</v>
      </c>
      <c r="CM15" s="142">
        <f>IF((N15-'Resultados ISO 16283-1'!$P$13)&gt;0,N15-'Resultados ISO 16283-1'!$P$13,0)</f>
        <v>20.299999999999997</v>
      </c>
      <c r="CN15" s="142">
        <f>IF((O15-'Resultados ISO 16283-1'!$Q$13)&gt;0,O15-'Resultados ISO 16283-1'!$Q$13,0)</f>
        <v>16.399999999999999</v>
      </c>
      <c r="CO15" s="142">
        <f>IF((P15-'Resultados ISO 16283-1'!$R$13)&gt;0,P15-'Resultados ISO 16283-1'!$R$13,0)</f>
        <v>12.900000000000006</v>
      </c>
      <c r="CP15" s="142">
        <f>IF((Q15-'Resultados ISO 16283-1'!$S$13)&gt;0,Q15-'Resultados ISO 16283-1'!$S$13,0)</f>
        <v>12.5</v>
      </c>
      <c r="CQ15" s="142">
        <f>IF((R15-'Resultados ISO 16283-1'!$T$13)&gt;0,R15-'Resultados ISO 16283-1'!$T$13,0)</f>
        <v>6.9000000000000057</v>
      </c>
      <c r="CR15" s="354">
        <f>IF((S15-'Resultados ISO 16283-1'!$U$13)&gt;0,S15-'Resultados ISO 16283-1'!$U$13,0)</f>
        <v>6.2999999999999972</v>
      </c>
      <c r="CS15" s="127">
        <f t="shared" si="32"/>
        <v>325.29999999999995</v>
      </c>
      <c r="CT15" s="128">
        <f t="shared" si="27"/>
        <v>0</v>
      </c>
      <c r="CU15" s="118">
        <f t="shared" si="33"/>
        <v>0</v>
      </c>
      <c r="CV15" s="118">
        <f t="shared" si="28"/>
        <v>0</v>
      </c>
    </row>
    <row r="16" spans="2:101" ht="14.25">
      <c r="B16" s="129">
        <v>-20</v>
      </c>
      <c r="C16" s="130">
        <f t="shared" si="4"/>
        <v>53</v>
      </c>
      <c r="D16" s="131">
        <f t="shared" si="5"/>
        <v>56</v>
      </c>
      <c r="E16" s="131">
        <f t="shared" si="6"/>
        <v>59</v>
      </c>
      <c r="F16" s="131">
        <f t="shared" si="7"/>
        <v>62</v>
      </c>
      <c r="G16" s="131">
        <f t="shared" si="8"/>
        <v>65</v>
      </c>
      <c r="H16" s="131">
        <f t="shared" si="9"/>
        <v>68</v>
      </c>
      <c r="I16" s="131">
        <f t="shared" si="10"/>
        <v>71</v>
      </c>
      <c r="J16" s="131">
        <f t="shared" si="11"/>
        <v>72</v>
      </c>
      <c r="K16" s="131">
        <f t="shared" si="12"/>
        <v>73</v>
      </c>
      <c r="L16" s="131">
        <f t="shared" si="13"/>
        <v>74</v>
      </c>
      <c r="M16" s="131">
        <f t="shared" si="14"/>
        <v>75</v>
      </c>
      <c r="N16" s="131">
        <f t="shared" si="15"/>
        <v>76</v>
      </c>
      <c r="O16" s="131">
        <f t="shared" si="16"/>
        <v>76</v>
      </c>
      <c r="P16" s="131">
        <f t="shared" si="17"/>
        <v>76</v>
      </c>
      <c r="Q16" s="131">
        <f t="shared" si="18"/>
        <v>76</v>
      </c>
      <c r="R16" s="132">
        <f t="shared" si="19"/>
        <v>76</v>
      </c>
      <c r="S16" s="133">
        <f t="shared" si="20"/>
        <v>76</v>
      </c>
      <c r="U16" s="134">
        <f>IF((C16-'Resultados ISO 16283-1'!$E$7)&gt;0,C16-'Resultados ISO 16283-1'!$E$7,0)</f>
        <v>20.6</v>
      </c>
      <c r="V16" s="135">
        <f>IF((D16-'Resultados ISO 16283-1'!$F$7)&gt;0,D16-'Resultados ISO 16283-1'!$F$7,0)</f>
        <v>23.4</v>
      </c>
      <c r="W16" s="135">
        <f>IF((E16-'Resultados ISO 16283-1'!$G$7)&gt;0,E16-'Resultados ISO 16283-1'!$G$7,0)</f>
        <v>25.4</v>
      </c>
      <c r="X16" s="135">
        <f>IF((F16-'Resultados ISO 16283-1'!$H$7)&gt;0,F16-'Resultados ISO 16283-1'!$H$7,0)</f>
        <v>28.5</v>
      </c>
      <c r="Y16" s="135">
        <f>IF((G16-'Resultados ISO 16283-1'!$I$7)&gt;0,G16-'Resultados ISO 16283-1'!$I$7,0)</f>
        <v>22.299999999999997</v>
      </c>
      <c r="Z16" s="135">
        <f>IF((H16-'Resultados ISO 16283-1'!$J$7)&gt;0,H16-'Resultados ISO 16283-1'!$J$7,0)</f>
        <v>25.1</v>
      </c>
      <c r="AA16" s="135">
        <f>IF((I16-'Resultados ISO 16283-1'!$K$7)&gt;0,I16-'Resultados ISO 16283-1'!$K$7,0)</f>
        <v>24.5</v>
      </c>
      <c r="AB16" s="135">
        <f>IF((J16-'Resultados ISO 16283-1'!$L$7)&gt;0,J16-'Resultados ISO 16283-1'!$L$7,0)</f>
        <v>34.4</v>
      </c>
      <c r="AC16" s="135">
        <f>IF((K16-'Resultados ISO 16283-1'!$M$7)&gt;0,K16-'Resultados ISO 16283-1'!$M$7,0)</f>
        <v>23.1</v>
      </c>
      <c r="AD16" s="135">
        <f>IF((L16-'Resultados ISO 16283-1'!$N$7)&gt;0,L16-'Resultados ISO 16283-1'!$N$7,0)</f>
        <v>19.399999999999999</v>
      </c>
      <c r="AE16" s="135">
        <f>IF((M16-'Resultados ISO 16283-1'!$O$7)&gt;0,M16-'Resultados ISO 16283-1'!$O$7,0)</f>
        <v>20.200000000000003</v>
      </c>
      <c r="AF16" s="135">
        <f>IF((N16-'Resultados ISO 16283-1'!$P$7)&gt;0,N16-'Resultados ISO 16283-1'!$P$7,0)</f>
        <v>19.299999999999997</v>
      </c>
      <c r="AG16" s="135">
        <f>IF((O16-'Resultados ISO 16283-1'!$Q$7)&gt;0,O16-'Resultados ISO 16283-1'!$Q$7,0)</f>
        <v>15.399999999999999</v>
      </c>
      <c r="AH16" s="135">
        <f>IF((P16-'Resultados ISO 16283-1'!$R$7)&gt;0,P16-'Resultados ISO 16283-1'!$R$7,0)</f>
        <v>11.900000000000006</v>
      </c>
      <c r="AI16" s="135">
        <f>IF((Q16-'Resultados ISO 16283-1'!$S$7)&gt;0,Q16-'Resultados ISO 16283-1'!$S$7,0)</f>
        <v>11.5</v>
      </c>
      <c r="AJ16" s="136">
        <f>IF((R16-'Resultados ISO 16283-1'!$T$7)&gt;0,R16-'Resultados ISO 16283-1'!$T$7,0)</f>
        <v>5.9000000000000057</v>
      </c>
      <c r="AK16" s="349">
        <f t="shared" si="21"/>
        <v>330.9</v>
      </c>
      <c r="AL16" s="118">
        <f t="shared" si="29"/>
        <v>0</v>
      </c>
      <c r="AM16" s="116">
        <f t="shared" si="22"/>
        <v>0</v>
      </c>
      <c r="AO16" s="134">
        <f>IF((C16-'Resultados ISO 16283-1'!$E$9)&gt;0,C16-'Resultados ISO 16283-1'!$E$9,0)</f>
        <v>16.700000000000003</v>
      </c>
      <c r="AP16" s="135">
        <f>IF((D16-'Resultados ISO 16283-1'!$F$9)&gt;0,D16-'Resultados ISO 16283-1'!$F$9,0)</f>
        <v>19.399999999999999</v>
      </c>
      <c r="AQ16" s="135">
        <f>IF((E16-'Resultados ISO 16283-1'!$G$9)&gt;0,E16-'Resultados ISO 16283-1'!$G$9,0)</f>
        <v>21.4</v>
      </c>
      <c r="AR16" s="135">
        <f>IF((F16-'Resultados ISO 16283-1'!$H$9)&gt;0,F16-'Resultados ISO 16283-1'!$H$9,0)</f>
        <v>24.6</v>
      </c>
      <c r="AS16" s="135">
        <f>IF((G16-'Resultados ISO 16283-1'!$I$9)&gt;0,G16-'Resultados ISO 16283-1'!$I$9,0)</f>
        <v>18.299999999999997</v>
      </c>
      <c r="AT16" s="135">
        <f>IF((H16-'Resultados ISO 16283-1'!$J$9)&gt;0,H16-'Resultados ISO 16283-1'!$J$9,0)</f>
        <v>21.1</v>
      </c>
      <c r="AU16" s="135">
        <f>IF((I16-'Resultados ISO 16283-1'!$K$9)&gt;0,I16-'Resultados ISO 16283-1'!$K$9,0)</f>
        <v>20.5</v>
      </c>
      <c r="AV16" s="135">
        <f>IF((J16-'Resultados ISO 16283-1'!$L$9)&gt;0,J16-'Resultados ISO 16283-1'!$L$9,0)</f>
        <v>30.4</v>
      </c>
      <c r="AW16" s="135">
        <f>IF((K16-'Resultados ISO 16283-1'!$M$9)&gt;0,K16-'Resultados ISO 16283-1'!$M$9,0)</f>
        <v>19.100000000000001</v>
      </c>
      <c r="AX16" s="135">
        <f>IF((L16-'Resultados ISO 16283-1'!$N$9)&gt;0,L16-'Resultados ISO 16283-1'!$N$9,0)</f>
        <v>15.399999999999999</v>
      </c>
      <c r="AY16" s="135">
        <f>IF((M16-'Resultados ISO 16283-1'!$O$9)&gt;0,M16-'Resultados ISO 16283-1'!$O$9,0)</f>
        <v>16.200000000000003</v>
      </c>
      <c r="AZ16" s="135">
        <f>IF((N16-'Resultados ISO 16283-1'!$P$9)&gt;0,N16-'Resultados ISO 16283-1'!$P$9,0)</f>
        <v>15.299999999999997</v>
      </c>
      <c r="BA16" s="135">
        <f>IF((O16-'Resultados ISO 16283-1'!$Q$9)&gt;0,O16-'Resultados ISO 16283-1'!$Q$9,0)</f>
        <v>11.400000000000006</v>
      </c>
      <c r="BB16" s="135">
        <f>IF((P16-'Resultados ISO 16283-1'!$R$9)&gt;0,P16-'Resultados ISO 16283-1'!$R$9,0)</f>
        <v>7.9000000000000057</v>
      </c>
      <c r="BC16" s="135">
        <f>IF((Q16-'Resultados ISO 16283-1'!$S$9)&gt;0,Q16-'Resultados ISO 16283-1'!$S$9,0)</f>
        <v>7.5</v>
      </c>
      <c r="BD16" s="136">
        <f>IF((R16-'Resultados ISO 16283-1'!$T$9)&gt;0,R16-'Resultados ISO 16283-1'!$T$9,0)</f>
        <v>1.9000000000000057</v>
      </c>
      <c r="BE16" s="117">
        <f t="shared" si="23"/>
        <v>267.10000000000002</v>
      </c>
      <c r="BF16" s="137">
        <f t="shared" si="30"/>
        <v>0</v>
      </c>
      <c r="BG16" s="118">
        <f t="shared" si="24"/>
        <v>0</v>
      </c>
      <c r="BH16" s="119"/>
      <c r="BI16" s="138">
        <f>IF((C16-'Resultados ISO 16283-1'!$E$11)&gt;0,C16-'Resultados ISO 16283-1'!$E$11,0)</f>
        <v>22.6</v>
      </c>
      <c r="BJ16" s="139">
        <f>IF((D16-'Resultados ISO 16283-1'!$F$11)&gt;0,D16-'Resultados ISO 16283-1'!$F$11,0)</f>
        <v>25.3</v>
      </c>
      <c r="BK16" s="139">
        <f>IF((E16-'Resultados ISO 16283-1'!$G$11)&gt;0,E16-'Resultados ISO 16283-1'!$G$11,0)</f>
        <v>27.3</v>
      </c>
      <c r="BL16" s="139">
        <f>IF((F16-'Resultados ISO 16283-1'!$H$11)&gt;0,F16-'Resultados ISO 16283-1'!$H$11,0)</f>
        <v>30.5</v>
      </c>
      <c r="BM16" s="139">
        <f>IF((G16-'Resultados ISO 16283-1'!$I$11)&gt;0,G16-'Resultados ISO 16283-1'!$I$11,0)</f>
        <v>24.200000000000003</v>
      </c>
      <c r="BN16" s="139">
        <f>IF((H16-'Resultados ISO 16283-1'!$J$11)&gt;0,H16-'Resultados ISO 16283-1'!$J$11,0)</f>
        <v>27</v>
      </c>
      <c r="BO16" s="139">
        <f>IF((I16-'Resultados ISO 16283-1'!$K$11)&gt;0,I16-'Resultados ISO 16283-1'!$K$11,0)</f>
        <v>26.4</v>
      </c>
      <c r="BP16" s="139">
        <f>IF((J16-'Resultados ISO 16283-1'!$L$11)&gt;0,J16-'Resultados ISO 16283-1'!$L$11,0)</f>
        <v>36.299999999999997</v>
      </c>
      <c r="BQ16" s="139">
        <f>IF((K16-'Resultados ISO 16283-1'!$M$11)&gt;0,K16-'Resultados ISO 16283-1'!$M$11,0)</f>
        <v>25</v>
      </c>
      <c r="BR16" s="139">
        <f>IF((L16-'Resultados ISO 16283-1'!$N$11)&gt;0,L16-'Resultados ISO 16283-1'!$N$11,0)</f>
        <v>21.4</v>
      </c>
      <c r="BS16" s="139">
        <f>IF((M16-'Resultados ISO 16283-1'!$O$11)&gt;0,M16-'Resultados ISO 16283-1'!$O$11,0)</f>
        <v>22.1</v>
      </c>
      <c r="BT16" s="139">
        <f>IF((N16-'Resultados ISO 16283-1'!$P$11)&gt;0,N16-'Resultados ISO 16283-1'!$P$11,0)</f>
        <v>21.200000000000003</v>
      </c>
      <c r="BU16" s="139">
        <f>IF((O16-'Resultados ISO 16283-1'!$Q$11)&gt;0,O16-'Resultados ISO 16283-1'!$Q$11,0)</f>
        <v>17.299999999999997</v>
      </c>
      <c r="BV16" s="139">
        <f>IF((P16-'Resultados ISO 16283-1'!$R$11)&gt;0,P16-'Resultados ISO 16283-1'!$R$11,0)</f>
        <v>13.899999999999999</v>
      </c>
      <c r="BW16" s="139">
        <f>IF((Q16-'Resultados ISO 16283-1'!$S$11)&gt;0,Q16-'Resultados ISO 16283-1'!$S$11,0)</f>
        <v>13.5</v>
      </c>
      <c r="BX16" s="140">
        <f>IF((R16-'Resultados ISO 16283-1'!$T$11)&gt;0,R16-'Resultados ISO 16283-1'!$T$11,0)</f>
        <v>7.7999999999999972</v>
      </c>
      <c r="BY16" s="123">
        <f t="shared" si="25"/>
        <v>361.8</v>
      </c>
      <c r="BZ16" s="118">
        <f t="shared" si="31"/>
        <v>0</v>
      </c>
      <c r="CA16" s="118">
        <f t="shared" si="26"/>
        <v>0</v>
      </c>
      <c r="CB16" s="119"/>
      <c r="CC16" s="353">
        <f>IF((D16-'Resultados ISO 16283-1'!$F$13)&gt;0,D16-'Resultados ISO 16283-1'!$F$13,0)</f>
        <v>23.4</v>
      </c>
      <c r="CD16" s="142">
        <f>IF((E16-'Resultados ISO 16283-1'!$G$13)&gt;0,E16-'Resultados ISO 16283-1'!$G$13,0)</f>
        <v>25.4</v>
      </c>
      <c r="CE16" s="142">
        <f>IF((F16-'Resultados ISO 16283-1'!$H$13)&gt;0,F16-'Resultados ISO 16283-1'!$H$13,0)</f>
        <v>28.5</v>
      </c>
      <c r="CF16" s="142">
        <f>IF((G16-'Resultados ISO 16283-1'!$I$13)&gt;0,G16-'Resultados ISO 16283-1'!$I$13,0)</f>
        <v>22.299999999999997</v>
      </c>
      <c r="CG16" s="142">
        <f>IF((H16-'Resultados ISO 16283-1'!$J$13)&gt;0,H16-'Resultados ISO 16283-1'!$J$13,0)</f>
        <v>25.1</v>
      </c>
      <c r="CH16" s="142">
        <f>IF((I16-'Resultados ISO 16283-1'!$K$13)&gt;0,I16-'Resultados ISO 16283-1'!$K$13,0)</f>
        <v>24.5</v>
      </c>
      <c r="CI16" s="142">
        <f>IF((J16-'Resultados ISO 16283-1'!$L$13)&gt;0,J16-'Resultados ISO 16283-1'!$L$13,0)</f>
        <v>34.4</v>
      </c>
      <c r="CJ16" s="142">
        <f>IF((K16-'Resultados ISO 16283-1'!$M$13)&gt;0,K16-'Resultados ISO 16283-1'!$M$13,0)</f>
        <v>23.1</v>
      </c>
      <c r="CK16" s="142">
        <f>IF((L16-'Resultados ISO 16283-1'!$N$13)&gt;0,L16-'Resultados ISO 16283-1'!$N$13,0)</f>
        <v>19.399999999999999</v>
      </c>
      <c r="CL16" s="142">
        <f>IF((M16-'Resultados ISO 16283-1'!$O$13)&gt;0,M16-'Resultados ISO 16283-1'!$O$13,0)</f>
        <v>20.200000000000003</v>
      </c>
      <c r="CM16" s="142">
        <f>IF((N16-'Resultados ISO 16283-1'!$P$13)&gt;0,N16-'Resultados ISO 16283-1'!$P$13,0)</f>
        <v>19.299999999999997</v>
      </c>
      <c r="CN16" s="142">
        <f>IF((O16-'Resultados ISO 16283-1'!$Q$13)&gt;0,O16-'Resultados ISO 16283-1'!$Q$13,0)</f>
        <v>15.399999999999999</v>
      </c>
      <c r="CO16" s="142">
        <f>IF((P16-'Resultados ISO 16283-1'!$R$13)&gt;0,P16-'Resultados ISO 16283-1'!$R$13,0)</f>
        <v>11.900000000000006</v>
      </c>
      <c r="CP16" s="142">
        <f>IF((Q16-'Resultados ISO 16283-1'!$S$13)&gt;0,Q16-'Resultados ISO 16283-1'!$S$13,0)</f>
        <v>11.5</v>
      </c>
      <c r="CQ16" s="142">
        <f>IF((R16-'Resultados ISO 16283-1'!$T$13)&gt;0,R16-'Resultados ISO 16283-1'!$T$13,0)</f>
        <v>5.9000000000000057</v>
      </c>
      <c r="CR16" s="354">
        <f>IF((S16-'Resultados ISO 16283-1'!$U$13)&gt;0,S16-'Resultados ISO 16283-1'!$U$13,0)</f>
        <v>5.2999999999999972</v>
      </c>
      <c r="CS16" s="127">
        <f t="shared" si="32"/>
        <v>310.29999999999995</v>
      </c>
      <c r="CT16" s="128">
        <f t="shared" si="27"/>
        <v>0</v>
      </c>
      <c r="CU16" s="118">
        <f t="shared" si="33"/>
        <v>0</v>
      </c>
      <c r="CV16" s="118">
        <f t="shared" si="28"/>
        <v>0</v>
      </c>
    </row>
    <row r="17" spans="2:100" ht="14.25">
      <c r="B17" s="129">
        <v>-19</v>
      </c>
      <c r="C17" s="130">
        <f t="shared" si="4"/>
        <v>52</v>
      </c>
      <c r="D17" s="131">
        <f t="shared" si="5"/>
        <v>55</v>
      </c>
      <c r="E17" s="131">
        <f t="shared" si="6"/>
        <v>58</v>
      </c>
      <c r="F17" s="131">
        <f t="shared" si="7"/>
        <v>61</v>
      </c>
      <c r="G17" s="131">
        <f t="shared" si="8"/>
        <v>64</v>
      </c>
      <c r="H17" s="131">
        <f t="shared" si="9"/>
        <v>67</v>
      </c>
      <c r="I17" s="131">
        <f t="shared" si="10"/>
        <v>70</v>
      </c>
      <c r="J17" s="131">
        <f t="shared" si="11"/>
        <v>71</v>
      </c>
      <c r="K17" s="131">
        <f t="shared" si="12"/>
        <v>72</v>
      </c>
      <c r="L17" s="131">
        <f t="shared" si="13"/>
        <v>73</v>
      </c>
      <c r="M17" s="131">
        <f t="shared" si="14"/>
        <v>74</v>
      </c>
      <c r="N17" s="131">
        <f t="shared" si="15"/>
        <v>75</v>
      </c>
      <c r="O17" s="131">
        <f t="shared" si="16"/>
        <v>75</v>
      </c>
      <c r="P17" s="131">
        <f t="shared" si="17"/>
        <v>75</v>
      </c>
      <c r="Q17" s="131">
        <f t="shared" si="18"/>
        <v>75</v>
      </c>
      <c r="R17" s="132">
        <f t="shared" si="19"/>
        <v>75</v>
      </c>
      <c r="S17" s="133">
        <f t="shared" si="20"/>
        <v>75</v>
      </c>
      <c r="U17" s="134">
        <f>IF((C17-'Resultados ISO 16283-1'!$E$7)&gt;0,C17-'Resultados ISO 16283-1'!$E$7,0)</f>
        <v>19.600000000000001</v>
      </c>
      <c r="V17" s="135">
        <f>IF((D17-'Resultados ISO 16283-1'!$F$7)&gt;0,D17-'Resultados ISO 16283-1'!$F$7,0)</f>
        <v>22.4</v>
      </c>
      <c r="W17" s="135">
        <f>IF((E17-'Resultados ISO 16283-1'!$G$7)&gt;0,E17-'Resultados ISO 16283-1'!$G$7,0)</f>
        <v>24.4</v>
      </c>
      <c r="X17" s="135">
        <f>IF((F17-'Resultados ISO 16283-1'!$H$7)&gt;0,F17-'Resultados ISO 16283-1'!$H$7,0)</f>
        <v>27.5</v>
      </c>
      <c r="Y17" s="135">
        <f>IF((G17-'Resultados ISO 16283-1'!$I$7)&gt;0,G17-'Resultados ISO 16283-1'!$I$7,0)</f>
        <v>21.299999999999997</v>
      </c>
      <c r="Z17" s="135">
        <f>IF((H17-'Resultados ISO 16283-1'!$J$7)&gt;0,H17-'Resultados ISO 16283-1'!$J$7,0)</f>
        <v>24.1</v>
      </c>
      <c r="AA17" s="135">
        <f>IF((I17-'Resultados ISO 16283-1'!$K$7)&gt;0,I17-'Resultados ISO 16283-1'!$K$7,0)</f>
        <v>23.5</v>
      </c>
      <c r="AB17" s="135">
        <f>IF((J17-'Resultados ISO 16283-1'!$L$7)&gt;0,J17-'Resultados ISO 16283-1'!$L$7,0)</f>
        <v>33.4</v>
      </c>
      <c r="AC17" s="135">
        <f>IF((K17-'Resultados ISO 16283-1'!$M$7)&gt;0,K17-'Resultados ISO 16283-1'!$M$7,0)</f>
        <v>22.1</v>
      </c>
      <c r="AD17" s="135">
        <f>IF((L17-'Resultados ISO 16283-1'!$N$7)&gt;0,L17-'Resultados ISO 16283-1'!$N$7,0)</f>
        <v>18.399999999999999</v>
      </c>
      <c r="AE17" s="135">
        <f>IF((M17-'Resultados ISO 16283-1'!$O$7)&gt;0,M17-'Resultados ISO 16283-1'!$O$7,0)</f>
        <v>19.200000000000003</v>
      </c>
      <c r="AF17" s="135">
        <f>IF((N17-'Resultados ISO 16283-1'!$P$7)&gt;0,N17-'Resultados ISO 16283-1'!$P$7,0)</f>
        <v>18.299999999999997</v>
      </c>
      <c r="AG17" s="135">
        <f>IF((O17-'Resultados ISO 16283-1'!$Q$7)&gt;0,O17-'Resultados ISO 16283-1'!$Q$7,0)</f>
        <v>14.399999999999999</v>
      </c>
      <c r="AH17" s="135">
        <f>IF((P17-'Resultados ISO 16283-1'!$R$7)&gt;0,P17-'Resultados ISO 16283-1'!$R$7,0)</f>
        <v>10.900000000000006</v>
      </c>
      <c r="AI17" s="135">
        <f>IF((Q17-'Resultados ISO 16283-1'!$S$7)&gt;0,Q17-'Resultados ISO 16283-1'!$S$7,0)</f>
        <v>10.5</v>
      </c>
      <c r="AJ17" s="136">
        <f>IF((R17-'Resultados ISO 16283-1'!$T$7)&gt;0,R17-'Resultados ISO 16283-1'!$T$7,0)</f>
        <v>4.9000000000000057</v>
      </c>
      <c r="AK17" s="349">
        <f t="shared" si="21"/>
        <v>314.89999999999998</v>
      </c>
      <c r="AL17" s="118">
        <f t="shared" si="29"/>
        <v>0</v>
      </c>
      <c r="AM17" s="116">
        <f t="shared" si="22"/>
        <v>0</v>
      </c>
      <c r="AO17" s="134">
        <f>IF((C17-'Resultados ISO 16283-1'!$E$9)&gt;0,C17-'Resultados ISO 16283-1'!$E$9,0)</f>
        <v>15.700000000000003</v>
      </c>
      <c r="AP17" s="135">
        <f>IF((D17-'Resultados ISO 16283-1'!$F$9)&gt;0,D17-'Resultados ISO 16283-1'!$F$9,0)</f>
        <v>18.399999999999999</v>
      </c>
      <c r="AQ17" s="135">
        <f>IF((E17-'Resultados ISO 16283-1'!$G$9)&gt;0,E17-'Resultados ISO 16283-1'!$G$9,0)</f>
        <v>20.399999999999999</v>
      </c>
      <c r="AR17" s="135">
        <f>IF((F17-'Resultados ISO 16283-1'!$H$9)&gt;0,F17-'Resultados ISO 16283-1'!$H$9,0)</f>
        <v>23.6</v>
      </c>
      <c r="AS17" s="135">
        <f>IF((G17-'Resultados ISO 16283-1'!$I$9)&gt;0,G17-'Resultados ISO 16283-1'!$I$9,0)</f>
        <v>17.299999999999997</v>
      </c>
      <c r="AT17" s="135">
        <f>IF((H17-'Resultados ISO 16283-1'!$J$9)&gt;0,H17-'Resultados ISO 16283-1'!$J$9,0)</f>
        <v>20.100000000000001</v>
      </c>
      <c r="AU17" s="135">
        <f>IF((I17-'Resultados ISO 16283-1'!$K$9)&gt;0,I17-'Resultados ISO 16283-1'!$K$9,0)</f>
        <v>19.5</v>
      </c>
      <c r="AV17" s="135">
        <f>IF((J17-'Resultados ISO 16283-1'!$L$9)&gt;0,J17-'Resultados ISO 16283-1'!$L$9,0)</f>
        <v>29.4</v>
      </c>
      <c r="AW17" s="135">
        <f>IF((K17-'Resultados ISO 16283-1'!$M$9)&gt;0,K17-'Resultados ISO 16283-1'!$M$9,0)</f>
        <v>18.100000000000001</v>
      </c>
      <c r="AX17" s="135">
        <f>IF((L17-'Resultados ISO 16283-1'!$N$9)&gt;0,L17-'Resultados ISO 16283-1'!$N$9,0)</f>
        <v>14.399999999999999</v>
      </c>
      <c r="AY17" s="135">
        <f>IF((M17-'Resultados ISO 16283-1'!$O$9)&gt;0,M17-'Resultados ISO 16283-1'!$O$9,0)</f>
        <v>15.200000000000003</v>
      </c>
      <c r="AZ17" s="135">
        <f>IF((N17-'Resultados ISO 16283-1'!$P$9)&gt;0,N17-'Resultados ISO 16283-1'!$P$9,0)</f>
        <v>14.299999999999997</v>
      </c>
      <c r="BA17" s="135">
        <f>IF((O17-'Resultados ISO 16283-1'!$Q$9)&gt;0,O17-'Resultados ISO 16283-1'!$Q$9,0)</f>
        <v>10.400000000000006</v>
      </c>
      <c r="BB17" s="135">
        <f>IF((P17-'Resultados ISO 16283-1'!$R$9)&gt;0,P17-'Resultados ISO 16283-1'!$R$9,0)</f>
        <v>6.9000000000000057</v>
      </c>
      <c r="BC17" s="135">
        <f>IF((Q17-'Resultados ISO 16283-1'!$S$9)&gt;0,Q17-'Resultados ISO 16283-1'!$S$9,0)</f>
        <v>6.5</v>
      </c>
      <c r="BD17" s="136">
        <f>IF((R17-'Resultados ISO 16283-1'!$T$9)&gt;0,R17-'Resultados ISO 16283-1'!$T$9,0)</f>
        <v>0.90000000000000568</v>
      </c>
      <c r="BE17" s="117">
        <f t="shared" si="23"/>
        <v>251.10000000000005</v>
      </c>
      <c r="BF17" s="137">
        <f t="shared" si="30"/>
        <v>0</v>
      </c>
      <c r="BG17" s="118">
        <f t="shared" si="24"/>
        <v>0</v>
      </c>
      <c r="BH17" s="119"/>
      <c r="BI17" s="138">
        <f>IF((C17-'Resultados ISO 16283-1'!$E$11)&gt;0,C17-'Resultados ISO 16283-1'!$E$11,0)</f>
        <v>21.6</v>
      </c>
      <c r="BJ17" s="139">
        <f>IF((D17-'Resultados ISO 16283-1'!$F$11)&gt;0,D17-'Resultados ISO 16283-1'!$F$11,0)</f>
        <v>24.3</v>
      </c>
      <c r="BK17" s="139">
        <f>IF((E17-'Resultados ISO 16283-1'!$G$11)&gt;0,E17-'Resultados ISO 16283-1'!$G$11,0)</f>
        <v>26.3</v>
      </c>
      <c r="BL17" s="139">
        <f>IF((F17-'Resultados ISO 16283-1'!$H$11)&gt;0,F17-'Resultados ISO 16283-1'!$H$11,0)</f>
        <v>29.5</v>
      </c>
      <c r="BM17" s="139">
        <f>IF((G17-'Resultados ISO 16283-1'!$I$11)&gt;0,G17-'Resultados ISO 16283-1'!$I$11,0)</f>
        <v>23.200000000000003</v>
      </c>
      <c r="BN17" s="139">
        <f>IF((H17-'Resultados ISO 16283-1'!$J$11)&gt;0,H17-'Resultados ISO 16283-1'!$J$11,0)</f>
        <v>26</v>
      </c>
      <c r="BO17" s="139">
        <f>IF((I17-'Resultados ISO 16283-1'!$K$11)&gt;0,I17-'Resultados ISO 16283-1'!$K$11,0)</f>
        <v>25.4</v>
      </c>
      <c r="BP17" s="139">
        <f>IF((J17-'Resultados ISO 16283-1'!$L$11)&gt;0,J17-'Resultados ISO 16283-1'!$L$11,0)</f>
        <v>35.299999999999997</v>
      </c>
      <c r="BQ17" s="139">
        <f>IF((K17-'Resultados ISO 16283-1'!$M$11)&gt;0,K17-'Resultados ISO 16283-1'!$M$11,0)</f>
        <v>24</v>
      </c>
      <c r="BR17" s="139">
        <f>IF((L17-'Resultados ISO 16283-1'!$N$11)&gt;0,L17-'Resultados ISO 16283-1'!$N$11,0)</f>
        <v>20.399999999999999</v>
      </c>
      <c r="BS17" s="139">
        <f>IF((M17-'Resultados ISO 16283-1'!$O$11)&gt;0,M17-'Resultados ISO 16283-1'!$O$11,0)</f>
        <v>21.1</v>
      </c>
      <c r="BT17" s="139">
        <f>IF((N17-'Resultados ISO 16283-1'!$P$11)&gt;0,N17-'Resultados ISO 16283-1'!$P$11,0)</f>
        <v>20.200000000000003</v>
      </c>
      <c r="BU17" s="139">
        <f>IF((O17-'Resultados ISO 16283-1'!$Q$11)&gt;0,O17-'Resultados ISO 16283-1'!$Q$11,0)</f>
        <v>16.299999999999997</v>
      </c>
      <c r="BV17" s="139">
        <f>IF((P17-'Resultados ISO 16283-1'!$R$11)&gt;0,P17-'Resultados ISO 16283-1'!$R$11,0)</f>
        <v>12.899999999999999</v>
      </c>
      <c r="BW17" s="139">
        <f>IF((Q17-'Resultados ISO 16283-1'!$S$11)&gt;0,Q17-'Resultados ISO 16283-1'!$S$11,0)</f>
        <v>12.5</v>
      </c>
      <c r="BX17" s="140">
        <f>IF((R17-'Resultados ISO 16283-1'!$T$11)&gt;0,R17-'Resultados ISO 16283-1'!$T$11,0)</f>
        <v>6.7999999999999972</v>
      </c>
      <c r="BY17" s="123">
        <f t="shared" si="25"/>
        <v>345.8</v>
      </c>
      <c r="BZ17" s="118">
        <f t="shared" si="31"/>
        <v>0</v>
      </c>
      <c r="CA17" s="118">
        <f t="shared" si="26"/>
        <v>0</v>
      </c>
      <c r="CB17" s="119"/>
      <c r="CC17" s="353">
        <f>IF((D17-'Resultados ISO 16283-1'!$F$13)&gt;0,D17-'Resultados ISO 16283-1'!$F$13,0)</f>
        <v>22.4</v>
      </c>
      <c r="CD17" s="142">
        <f>IF((E17-'Resultados ISO 16283-1'!$G$13)&gt;0,E17-'Resultados ISO 16283-1'!$G$13,0)</f>
        <v>24.4</v>
      </c>
      <c r="CE17" s="142">
        <f>IF((F17-'Resultados ISO 16283-1'!$H$13)&gt;0,F17-'Resultados ISO 16283-1'!$H$13,0)</f>
        <v>27.5</v>
      </c>
      <c r="CF17" s="142">
        <f>IF((G17-'Resultados ISO 16283-1'!$I$13)&gt;0,G17-'Resultados ISO 16283-1'!$I$13,0)</f>
        <v>21.299999999999997</v>
      </c>
      <c r="CG17" s="142">
        <f>IF((H17-'Resultados ISO 16283-1'!$J$13)&gt;0,H17-'Resultados ISO 16283-1'!$J$13,0)</f>
        <v>24.1</v>
      </c>
      <c r="CH17" s="142">
        <f>IF((I17-'Resultados ISO 16283-1'!$K$13)&gt;0,I17-'Resultados ISO 16283-1'!$K$13,0)</f>
        <v>23.5</v>
      </c>
      <c r="CI17" s="142">
        <f>IF((J17-'Resultados ISO 16283-1'!$L$13)&gt;0,J17-'Resultados ISO 16283-1'!$L$13,0)</f>
        <v>33.4</v>
      </c>
      <c r="CJ17" s="142">
        <f>IF((K17-'Resultados ISO 16283-1'!$M$13)&gt;0,K17-'Resultados ISO 16283-1'!$M$13,0)</f>
        <v>22.1</v>
      </c>
      <c r="CK17" s="142">
        <f>IF((L17-'Resultados ISO 16283-1'!$N$13)&gt;0,L17-'Resultados ISO 16283-1'!$N$13,0)</f>
        <v>18.399999999999999</v>
      </c>
      <c r="CL17" s="142">
        <f>IF((M17-'Resultados ISO 16283-1'!$O$13)&gt;0,M17-'Resultados ISO 16283-1'!$O$13,0)</f>
        <v>19.200000000000003</v>
      </c>
      <c r="CM17" s="142">
        <f>IF((N17-'Resultados ISO 16283-1'!$P$13)&gt;0,N17-'Resultados ISO 16283-1'!$P$13,0)</f>
        <v>18.299999999999997</v>
      </c>
      <c r="CN17" s="142">
        <f>IF((O17-'Resultados ISO 16283-1'!$Q$13)&gt;0,O17-'Resultados ISO 16283-1'!$Q$13,0)</f>
        <v>14.399999999999999</v>
      </c>
      <c r="CO17" s="142">
        <f>IF((P17-'Resultados ISO 16283-1'!$R$13)&gt;0,P17-'Resultados ISO 16283-1'!$R$13,0)</f>
        <v>10.900000000000006</v>
      </c>
      <c r="CP17" s="142">
        <f>IF((Q17-'Resultados ISO 16283-1'!$S$13)&gt;0,Q17-'Resultados ISO 16283-1'!$S$13,0)</f>
        <v>10.5</v>
      </c>
      <c r="CQ17" s="142">
        <f>IF((R17-'Resultados ISO 16283-1'!$T$13)&gt;0,R17-'Resultados ISO 16283-1'!$T$13,0)</f>
        <v>4.9000000000000057</v>
      </c>
      <c r="CR17" s="354">
        <f>IF((S17-'Resultados ISO 16283-1'!$U$13)&gt;0,S17-'Resultados ISO 16283-1'!$U$13,0)</f>
        <v>4.2999999999999972</v>
      </c>
      <c r="CS17" s="127">
        <f t="shared" si="32"/>
        <v>295.29999999999995</v>
      </c>
      <c r="CT17" s="128">
        <f t="shared" si="27"/>
        <v>0</v>
      </c>
      <c r="CU17" s="118">
        <f t="shared" si="33"/>
        <v>0</v>
      </c>
      <c r="CV17" s="118">
        <f t="shared" si="28"/>
        <v>0</v>
      </c>
    </row>
    <row r="18" spans="2:100" ht="14.25">
      <c r="B18" s="129">
        <v>-18</v>
      </c>
      <c r="C18" s="130">
        <f t="shared" si="4"/>
        <v>51</v>
      </c>
      <c r="D18" s="131">
        <f t="shared" si="5"/>
        <v>54</v>
      </c>
      <c r="E18" s="131">
        <f t="shared" si="6"/>
        <v>57</v>
      </c>
      <c r="F18" s="131">
        <f t="shared" si="7"/>
        <v>60</v>
      </c>
      <c r="G18" s="131">
        <f t="shared" si="8"/>
        <v>63</v>
      </c>
      <c r="H18" s="131">
        <f t="shared" si="9"/>
        <v>66</v>
      </c>
      <c r="I18" s="131">
        <f t="shared" si="10"/>
        <v>69</v>
      </c>
      <c r="J18" s="131">
        <f t="shared" si="11"/>
        <v>70</v>
      </c>
      <c r="K18" s="131">
        <f t="shared" si="12"/>
        <v>71</v>
      </c>
      <c r="L18" s="131">
        <f t="shared" si="13"/>
        <v>72</v>
      </c>
      <c r="M18" s="131">
        <f t="shared" si="14"/>
        <v>73</v>
      </c>
      <c r="N18" s="131">
        <f t="shared" si="15"/>
        <v>74</v>
      </c>
      <c r="O18" s="131">
        <f t="shared" si="16"/>
        <v>74</v>
      </c>
      <c r="P18" s="131">
        <f t="shared" si="17"/>
        <v>74</v>
      </c>
      <c r="Q18" s="131">
        <f t="shared" si="18"/>
        <v>74</v>
      </c>
      <c r="R18" s="132">
        <f t="shared" si="19"/>
        <v>74</v>
      </c>
      <c r="S18" s="133">
        <f t="shared" si="20"/>
        <v>74</v>
      </c>
      <c r="U18" s="134">
        <f>IF((C18-'Resultados ISO 16283-1'!$E$7)&gt;0,C18-'Resultados ISO 16283-1'!$E$7,0)</f>
        <v>18.600000000000001</v>
      </c>
      <c r="V18" s="135">
        <f>IF((D18-'Resultados ISO 16283-1'!$F$7)&gt;0,D18-'Resultados ISO 16283-1'!$F$7,0)</f>
        <v>21.4</v>
      </c>
      <c r="W18" s="135">
        <f>IF((E18-'Resultados ISO 16283-1'!$G$7)&gt;0,E18-'Resultados ISO 16283-1'!$G$7,0)</f>
        <v>23.4</v>
      </c>
      <c r="X18" s="135">
        <f>IF((F18-'Resultados ISO 16283-1'!$H$7)&gt;0,F18-'Resultados ISO 16283-1'!$H$7,0)</f>
        <v>26.5</v>
      </c>
      <c r="Y18" s="135">
        <f>IF((G18-'Resultados ISO 16283-1'!$I$7)&gt;0,G18-'Resultados ISO 16283-1'!$I$7,0)</f>
        <v>20.299999999999997</v>
      </c>
      <c r="Z18" s="135">
        <f>IF((H18-'Resultados ISO 16283-1'!$J$7)&gt;0,H18-'Resultados ISO 16283-1'!$J$7,0)</f>
        <v>23.1</v>
      </c>
      <c r="AA18" s="135">
        <f>IF((I18-'Resultados ISO 16283-1'!$K$7)&gt;0,I18-'Resultados ISO 16283-1'!$K$7,0)</f>
        <v>22.5</v>
      </c>
      <c r="AB18" s="135">
        <f>IF((J18-'Resultados ISO 16283-1'!$L$7)&gt;0,J18-'Resultados ISO 16283-1'!$L$7,0)</f>
        <v>32.4</v>
      </c>
      <c r="AC18" s="135">
        <f>IF((K18-'Resultados ISO 16283-1'!$M$7)&gt;0,K18-'Resultados ISO 16283-1'!$M$7,0)</f>
        <v>21.1</v>
      </c>
      <c r="AD18" s="135">
        <f>IF((L18-'Resultados ISO 16283-1'!$N$7)&gt;0,L18-'Resultados ISO 16283-1'!$N$7,0)</f>
        <v>17.399999999999999</v>
      </c>
      <c r="AE18" s="135">
        <f>IF((M18-'Resultados ISO 16283-1'!$O$7)&gt;0,M18-'Resultados ISO 16283-1'!$O$7,0)</f>
        <v>18.200000000000003</v>
      </c>
      <c r="AF18" s="135">
        <f>IF((N18-'Resultados ISO 16283-1'!$P$7)&gt;0,N18-'Resultados ISO 16283-1'!$P$7,0)</f>
        <v>17.299999999999997</v>
      </c>
      <c r="AG18" s="135">
        <f>IF((O18-'Resultados ISO 16283-1'!$Q$7)&gt;0,O18-'Resultados ISO 16283-1'!$Q$7,0)</f>
        <v>13.399999999999999</v>
      </c>
      <c r="AH18" s="135">
        <f>IF((P18-'Resultados ISO 16283-1'!$R$7)&gt;0,P18-'Resultados ISO 16283-1'!$R$7,0)</f>
        <v>9.9000000000000057</v>
      </c>
      <c r="AI18" s="135">
        <f>IF((Q18-'Resultados ISO 16283-1'!$S$7)&gt;0,Q18-'Resultados ISO 16283-1'!$S$7,0)</f>
        <v>9.5</v>
      </c>
      <c r="AJ18" s="136">
        <f>IF((R18-'Resultados ISO 16283-1'!$T$7)&gt;0,R18-'Resultados ISO 16283-1'!$T$7,0)</f>
        <v>3.9000000000000057</v>
      </c>
      <c r="AK18" s="349">
        <f t="shared" si="21"/>
        <v>298.89999999999998</v>
      </c>
      <c r="AL18" s="118">
        <f t="shared" si="29"/>
        <v>0</v>
      </c>
      <c r="AM18" s="116">
        <f t="shared" si="22"/>
        <v>0</v>
      </c>
      <c r="AO18" s="134">
        <f>IF((C18-'Resultados ISO 16283-1'!$E$9)&gt;0,C18-'Resultados ISO 16283-1'!$E$9,0)</f>
        <v>14.700000000000003</v>
      </c>
      <c r="AP18" s="135">
        <f>IF((D18-'Resultados ISO 16283-1'!$F$9)&gt;0,D18-'Resultados ISO 16283-1'!$F$9,0)</f>
        <v>17.399999999999999</v>
      </c>
      <c r="AQ18" s="135">
        <f>IF((E18-'Resultados ISO 16283-1'!$G$9)&gt;0,E18-'Resultados ISO 16283-1'!$G$9,0)</f>
        <v>19.399999999999999</v>
      </c>
      <c r="AR18" s="135">
        <f>IF((F18-'Resultados ISO 16283-1'!$H$9)&gt;0,F18-'Resultados ISO 16283-1'!$H$9,0)</f>
        <v>22.6</v>
      </c>
      <c r="AS18" s="135">
        <f>IF((G18-'Resultados ISO 16283-1'!$I$9)&gt;0,G18-'Resultados ISO 16283-1'!$I$9,0)</f>
        <v>16.299999999999997</v>
      </c>
      <c r="AT18" s="135">
        <f>IF((H18-'Resultados ISO 16283-1'!$J$9)&gt;0,H18-'Resultados ISO 16283-1'!$J$9,0)</f>
        <v>19.100000000000001</v>
      </c>
      <c r="AU18" s="135">
        <f>IF((I18-'Resultados ISO 16283-1'!$K$9)&gt;0,I18-'Resultados ISO 16283-1'!$K$9,0)</f>
        <v>18.5</v>
      </c>
      <c r="AV18" s="135">
        <f>IF((J18-'Resultados ISO 16283-1'!$L$9)&gt;0,J18-'Resultados ISO 16283-1'!$L$9,0)</f>
        <v>28.4</v>
      </c>
      <c r="AW18" s="135">
        <f>IF((K18-'Resultados ISO 16283-1'!$M$9)&gt;0,K18-'Resultados ISO 16283-1'!$M$9,0)</f>
        <v>17.100000000000001</v>
      </c>
      <c r="AX18" s="135">
        <f>IF((L18-'Resultados ISO 16283-1'!$N$9)&gt;0,L18-'Resultados ISO 16283-1'!$N$9,0)</f>
        <v>13.399999999999999</v>
      </c>
      <c r="AY18" s="135">
        <f>IF((M18-'Resultados ISO 16283-1'!$O$9)&gt;0,M18-'Resultados ISO 16283-1'!$O$9,0)</f>
        <v>14.200000000000003</v>
      </c>
      <c r="AZ18" s="135">
        <f>IF((N18-'Resultados ISO 16283-1'!$P$9)&gt;0,N18-'Resultados ISO 16283-1'!$P$9,0)</f>
        <v>13.299999999999997</v>
      </c>
      <c r="BA18" s="135">
        <f>IF((O18-'Resultados ISO 16283-1'!$Q$9)&gt;0,O18-'Resultados ISO 16283-1'!$Q$9,0)</f>
        <v>9.4000000000000057</v>
      </c>
      <c r="BB18" s="135">
        <f>IF((P18-'Resultados ISO 16283-1'!$R$9)&gt;0,P18-'Resultados ISO 16283-1'!$R$9,0)</f>
        <v>5.9000000000000057</v>
      </c>
      <c r="BC18" s="135">
        <f>IF((Q18-'Resultados ISO 16283-1'!$S$9)&gt;0,Q18-'Resultados ISO 16283-1'!$S$9,0)</f>
        <v>5.5</v>
      </c>
      <c r="BD18" s="133">
        <f>IF((R18-'Resultados ISO 16283-1'!$T$9)&gt;0,R18-'Resultados ISO 16283-1'!$T$9,0)</f>
        <v>0</v>
      </c>
      <c r="BE18" s="117">
        <f t="shared" si="23"/>
        <v>235.20000000000005</v>
      </c>
      <c r="BF18" s="137">
        <f t="shared" si="30"/>
        <v>0</v>
      </c>
      <c r="BG18" s="118">
        <f t="shared" si="24"/>
        <v>0</v>
      </c>
      <c r="BH18" s="119"/>
      <c r="BI18" s="138">
        <f>IF((C18-'Resultados ISO 16283-1'!$E$11)&gt;0,C18-'Resultados ISO 16283-1'!$E$11,0)</f>
        <v>20.6</v>
      </c>
      <c r="BJ18" s="139">
        <f>IF((D18-'Resultados ISO 16283-1'!$F$11)&gt;0,D18-'Resultados ISO 16283-1'!$F$11,0)</f>
        <v>23.3</v>
      </c>
      <c r="BK18" s="139">
        <f>IF((E18-'Resultados ISO 16283-1'!$G$11)&gt;0,E18-'Resultados ISO 16283-1'!$G$11,0)</f>
        <v>25.3</v>
      </c>
      <c r="BL18" s="139">
        <f>IF((F18-'Resultados ISO 16283-1'!$H$11)&gt;0,F18-'Resultados ISO 16283-1'!$H$11,0)</f>
        <v>28.5</v>
      </c>
      <c r="BM18" s="139">
        <f>IF((G18-'Resultados ISO 16283-1'!$I$11)&gt;0,G18-'Resultados ISO 16283-1'!$I$11,0)</f>
        <v>22.200000000000003</v>
      </c>
      <c r="BN18" s="139">
        <f>IF((H18-'Resultados ISO 16283-1'!$J$11)&gt;0,H18-'Resultados ISO 16283-1'!$J$11,0)</f>
        <v>25</v>
      </c>
      <c r="BO18" s="139">
        <f>IF((I18-'Resultados ISO 16283-1'!$K$11)&gt;0,I18-'Resultados ISO 16283-1'!$K$11,0)</f>
        <v>24.4</v>
      </c>
      <c r="BP18" s="139">
        <f>IF((J18-'Resultados ISO 16283-1'!$L$11)&gt;0,J18-'Resultados ISO 16283-1'!$L$11,0)</f>
        <v>34.299999999999997</v>
      </c>
      <c r="BQ18" s="139">
        <f>IF((K18-'Resultados ISO 16283-1'!$M$11)&gt;0,K18-'Resultados ISO 16283-1'!$M$11,0)</f>
        <v>23</v>
      </c>
      <c r="BR18" s="139">
        <f>IF((L18-'Resultados ISO 16283-1'!$N$11)&gt;0,L18-'Resultados ISO 16283-1'!$N$11,0)</f>
        <v>19.399999999999999</v>
      </c>
      <c r="BS18" s="139">
        <f>IF((M18-'Resultados ISO 16283-1'!$O$11)&gt;0,M18-'Resultados ISO 16283-1'!$O$11,0)</f>
        <v>20.100000000000001</v>
      </c>
      <c r="BT18" s="139">
        <f>IF((N18-'Resultados ISO 16283-1'!$P$11)&gt;0,N18-'Resultados ISO 16283-1'!$P$11,0)</f>
        <v>19.200000000000003</v>
      </c>
      <c r="BU18" s="139">
        <f>IF((O18-'Resultados ISO 16283-1'!$Q$11)&gt;0,O18-'Resultados ISO 16283-1'!$Q$11,0)</f>
        <v>15.299999999999997</v>
      </c>
      <c r="BV18" s="139">
        <f>IF((P18-'Resultados ISO 16283-1'!$R$11)&gt;0,P18-'Resultados ISO 16283-1'!$R$11,0)</f>
        <v>11.899999999999999</v>
      </c>
      <c r="BW18" s="139">
        <f>IF((Q18-'Resultados ISO 16283-1'!$S$11)&gt;0,Q18-'Resultados ISO 16283-1'!$S$11,0)</f>
        <v>11.5</v>
      </c>
      <c r="BX18" s="140">
        <f>IF((R18-'Resultados ISO 16283-1'!$T$11)&gt;0,R18-'Resultados ISO 16283-1'!$T$11,0)</f>
        <v>5.7999999999999972</v>
      </c>
      <c r="BY18" s="123">
        <f t="shared" si="25"/>
        <v>329.8</v>
      </c>
      <c r="BZ18" s="118">
        <f t="shared" si="31"/>
        <v>0</v>
      </c>
      <c r="CA18" s="118">
        <f t="shared" si="26"/>
        <v>0</v>
      </c>
      <c r="CB18" s="119"/>
      <c r="CC18" s="353">
        <f>IF((D18-'Resultados ISO 16283-1'!$F$13)&gt;0,D18-'Resultados ISO 16283-1'!$F$13,0)</f>
        <v>21.4</v>
      </c>
      <c r="CD18" s="142">
        <f>IF((E18-'Resultados ISO 16283-1'!$G$13)&gt;0,E18-'Resultados ISO 16283-1'!$G$13,0)</f>
        <v>23.4</v>
      </c>
      <c r="CE18" s="142">
        <f>IF((F18-'Resultados ISO 16283-1'!$H$13)&gt;0,F18-'Resultados ISO 16283-1'!$H$13,0)</f>
        <v>26.5</v>
      </c>
      <c r="CF18" s="142">
        <f>IF((G18-'Resultados ISO 16283-1'!$I$13)&gt;0,G18-'Resultados ISO 16283-1'!$I$13,0)</f>
        <v>20.299999999999997</v>
      </c>
      <c r="CG18" s="142">
        <f>IF((H18-'Resultados ISO 16283-1'!$J$13)&gt;0,H18-'Resultados ISO 16283-1'!$J$13,0)</f>
        <v>23.1</v>
      </c>
      <c r="CH18" s="142">
        <f>IF((I18-'Resultados ISO 16283-1'!$K$13)&gt;0,I18-'Resultados ISO 16283-1'!$K$13,0)</f>
        <v>22.5</v>
      </c>
      <c r="CI18" s="142">
        <f>IF((J18-'Resultados ISO 16283-1'!$L$13)&gt;0,J18-'Resultados ISO 16283-1'!$L$13,0)</f>
        <v>32.4</v>
      </c>
      <c r="CJ18" s="142">
        <f>IF((K18-'Resultados ISO 16283-1'!$M$13)&gt;0,K18-'Resultados ISO 16283-1'!$M$13,0)</f>
        <v>21.1</v>
      </c>
      <c r="CK18" s="142">
        <f>IF((L18-'Resultados ISO 16283-1'!$N$13)&gt;0,L18-'Resultados ISO 16283-1'!$N$13,0)</f>
        <v>17.399999999999999</v>
      </c>
      <c r="CL18" s="142">
        <f>IF((M18-'Resultados ISO 16283-1'!$O$13)&gt;0,M18-'Resultados ISO 16283-1'!$O$13,0)</f>
        <v>18.200000000000003</v>
      </c>
      <c r="CM18" s="142">
        <f>IF((N18-'Resultados ISO 16283-1'!$P$13)&gt;0,N18-'Resultados ISO 16283-1'!$P$13,0)</f>
        <v>17.299999999999997</v>
      </c>
      <c r="CN18" s="142">
        <f>IF((O18-'Resultados ISO 16283-1'!$Q$13)&gt;0,O18-'Resultados ISO 16283-1'!$Q$13,0)</f>
        <v>13.399999999999999</v>
      </c>
      <c r="CO18" s="142">
        <f>IF((P18-'Resultados ISO 16283-1'!$R$13)&gt;0,P18-'Resultados ISO 16283-1'!$R$13,0)</f>
        <v>9.9000000000000057</v>
      </c>
      <c r="CP18" s="142">
        <f>IF((Q18-'Resultados ISO 16283-1'!$S$13)&gt;0,Q18-'Resultados ISO 16283-1'!$S$13,0)</f>
        <v>9.5</v>
      </c>
      <c r="CQ18" s="142">
        <f>IF((R18-'Resultados ISO 16283-1'!$T$13)&gt;0,R18-'Resultados ISO 16283-1'!$T$13,0)</f>
        <v>3.9000000000000057</v>
      </c>
      <c r="CR18" s="354">
        <f>IF((S18-'Resultados ISO 16283-1'!$U$13)&gt;0,S18-'Resultados ISO 16283-1'!$U$13,0)</f>
        <v>3.2999999999999972</v>
      </c>
      <c r="CS18" s="127">
        <f t="shared" si="32"/>
        <v>280.29999999999995</v>
      </c>
      <c r="CT18" s="128">
        <f t="shared" si="27"/>
        <v>0</v>
      </c>
      <c r="CU18" s="118">
        <f t="shared" si="33"/>
        <v>0</v>
      </c>
      <c r="CV18" s="118">
        <f t="shared" si="28"/>
        <v>0</v>
      </c>
    </row>
    <row r="19" spans="2:100" ht="14.25">
      <c r="B19" s="129">
        <v>-17</v>
      </c>
      <c r="C19" s="130">
        <f t="shared" si="4"/>
        <v>50</v>
      </c>
      <c r="D19" s="131">
        <f t="shared" si="5"/>
        <v>53</v>
      </c>
      <c r="E19" s="131">
        <f t="shared" si="6"/>
        <v>56</v>
      </c>
      <c r="F19" s="131">
        <f t="shared" si="7"/>
        <v>59</v>
      </c>
      <c r="G19" s="131">
        <f t="shared" si="8"/>
        <v>62</v>
      </c>
      <c r="H19" s="131">
        <f t="shared" si="9"/>
        <v>65</v>
      </c>
      <c r="I19" s="131">
        <f t="shared" si="10"/>
        <v>68</v>
      </c>
      <c r="J19" s="131">
        <f t="shared" si="11"/>
        <v>69</v>
      </c>
      <c r="K19" s="131">
        <f t="shared" si="12"/>
        <v>70</v>
      </c>
      <c r="L19" s="131">
        <f t="shared" si="13"/>
        <v>71</v>
      </c>
      <c r="M19" s="131">
        <f t="shared" si="14"/>
        <v>72</v>
      </c>
      <c r="N19" s="131">
        <f t="shared" si="15"/>
        <v>73</v>
      </c>
      <c r="O19" s="131">
        <f t="shared" si="16"/>
        <v>73</v>
      </c>
      <c r="P19" s="131">
        <f t="shared" si="17"/>
        <v>73</v>
      </c>
      <c r="Q19" s="131">
        <f t="shared" si="18"/>
        <v>73</v>
      </c>
      <c r="R19" s="132">
        <f t="shared" si="19"/>
        <v>73</v>
      </c>
      <c r="S19" s="133">
        <f t="shared" si="20"/>
        <v>73</v>
      </c>
      <c r="U19" s="134">
        <f>IF((C19-'Resultados ISO 16283-1'!$E$7)&gt;0,C19-'Resultados ISO 16283-1'!$E$7,0)</f>
        <v>17.600000000000001</v>
      </c>
      <c r="V19" s="135">
        <f>IF((D19-'Resultados ISO 16283-1'!$F$7)&gt;0,D19-'Resultados ISO 16283-1'!$F$7,0)</f>
        <v>20.399999999999999</v>
      </c>
      <c r="W19" s="135">
        <f>IF((E19-'Resultados ISO 16283-1'!$G$7)&gt;0,E19-'Resultados ISO 16283-1'!$G$7,0)</f>
        <v>22.4</v>
      </c>
      <c r="X19" s="135">
        <f>IF((F19-'Resultados ISO 16283-1'!$H$7)&gt;0,F19-'Resultados ISO 16283-1'!$H$7,0)</f>
        <v>25.5</v>
      </c>
      <c r="Y19" s="135">
        <f>IF((G19-'Resultados ISO 16283-1'!$I$7)&gt;0,G19-'Resultados ISO 16283-1'!$I$7,0)</f>
        <v>19.299999999999997</v>
      </c>
      <c r="Z19" s="135">
        <f>IF((H19-'Resultados ISO 16283-1'!$J$7)&gt;0,H19-'Resultados ISO 16283-1'!$J$7,0)</f>
        <v>22.1</v>
      </c>
      <c r="AA19" s="135">
        <f>IF((I19-'Resultados ISO 16283-1'!$K$7)&gt;0,I19-'Resultados ISO 16283-1'!$K$7,0)</f>
        <v>21.5</v>
      </c>
      <c r="AB19" s="135">
        <f>IF((J19-'Resultados ISO 16283-1'!$L$7)&gt;0,J19-'Resultados ISO 16283-1'!$L$7,0)</f>
        <v>31.4</v>
      </c>
      <c r="AC19" s="135">
        <f>IF((K19-'Resultados ISO 16283-1'!$M$7)&gt;0,K19-'Resultados ISO 16283-1'!$M$7,0)</f>
        <v>20.100000000000001</v>
      </c>
      <c r="AD19" s="135">
        <f>IF((L19-'Resultados ISO 16283-1'!$N$7)&gt;0,L19-'Resultados ISO 16283-1'!$N$7,0)</f>
        <v>16.399999999999999</v>
      </c>
      <c r="AE19" s="135">
        <f>IF((M19-'Resultados ISO 16283-1'!$O$7)&gt;0,M19-'Resultados ISO 16283-1'!$O$7,0)</f>
        <v>17.200000000000003</v>
      </c>
      <c r="AF19" s="135">
        <f>IF((N19-'Resultados ISO 16283-1'!$P$7)&gt;0,N19-'Resultados ISO 16283-1'!$P$7,0)</f>
        <v>16.299999999999997</v>
      </c>
      <c r="AG19" s="135">
        <f>IF((O19-'Resultados ISO 16283-1'!$Q$7)&gt;0,O19-'Resultados ISO 16283-1'!$Q$7,0)</f>
        <v>12.399999999999999</v>
      </c>
      <c r="AH19" s="135">
        <f>IF((P19-'Resultados ISO 16283-1'!$R$7)&gt;0,P19-'Resultados ISO 16283-1'!$R$7,0)</f>
        <v>8.9000000000000057</v>
      </c>
      <c r="AI19" s="135">
        <f>IF((Q19-'Resultados ISO 16283-1'!$S$7)&gt;0,Q19-'Resultados ISO 16283-1'!$S$7,0)</f>
        <v>8.5</v>
      </c>
      <c r="AJ19" s="136">
        <f>IF((R19-'Resultados ISO 16283-1'!$T$7)&gt;0,R19-'Resultados ISO 16283-1'!$T$7,0)</f>
        <v>2.9000000000000057</v>
      </c>
      <c r="AK19" s="349">
        <f t="shared" si="21"/>
        <v>282.89999999999998</v>
      </c>
      <c r="AL19" s="118">
        <f t="shared" si="29"/>
        <v>0</v>
      </c>
      <c r="AM19" s="116">
        <f t="shared" si="22"/>
        <v>0</v>
      </c>
      <c r="AO19" s="134">
        <f>IF((C19-'Resultados ISO 16283-1'!$E$9)&gt;0,C19-'Resultados ISO 16283-1'!$E$9,0)</f>
        <v>13.700000000000003</v>
      </c>
      <c r="AP19" s="135">
        <f>IF((D19-'Resultados ISO 16283-1'!$F$9)&gt;0,D19-'Resultados ISO 16283-1'!$F$9,0)</f>
        <v>16.399999999999999</v>
      </c>
      <c r="AQ19" s="135">
        <f>IF((E19-'Resultados ISO 16283-1'!$G$9)&gt;0,E19-'Resultados ISO 16283-1'!$G$9,0)</f>
        <v>18.399999999999999</v>
      </c>
      <c r="AR19" s="135">
        <f>IF((F19-'Resultados ISO 16283-1'!$H$9)&gt;0,F19-'Resultados ISO 16283-1'!$H$9,0)</f>
        <v>21.6</v>
      </c>
      <c r="AS19" s="135">
        <f>IF((G19-'Resultados ISO 16283-1'!$I$9)&gt;0,G19-'Resultados ISO 16283-1'!$I$9,0)</f>
        <v>15.299999999999997</v>
      </c>
      <c r="AT19" s="135">
        <f>IF((H19-'Resultados ISO 16283-1'!$J$9)&gt;0,H19-'Resultados ISO 16283-1'!$J$9,0)</f>
        <v>18.100000000000001</v>
      </c>
      <c r="AU19" s="135">
        <f>IF((I19-'Resultados ISO 16283-1'!$K$9)&gt;0,I19-'Resultados ISO 16283-1'!$K$9,0)</f>
        <v>17.5</v>
      </c>
      <c r="AV19" s="135">
        <f>IF((J19-'Resultados ISO 16283-1'!$L$9)&gt;0,J19-'Resultados ISO 16283-1'!$L$9,0)</f>
        <v>27.4</v>
      </c>
      <c r="AW19" s="135">
        <f>IF((K19-'Resultados ISO 16283-1'!$M$9)&gt;0,K19-'Resultados ISO 16283-1'!$M$9,0)</f>
        <v>16.100000000000001</v>
      </c>
      <c r="AX19" s="135">
        <f>IF((L19-'Resultados ISO 16283-1'!$N$9)&gt;0,L19-'Resultados ISO 16283-1'!$N$9,0)</f>
        <v>12.399999999999999</v>
      </c>
      <c r="AY19" s="135">
        <f>IF((M19-'Resultados ISO 16283-1'!$O$9)&gt;0,M19-'Resultados ISO 16283-1'!$O$9,0)</f>
        <v>13.200000000000003</v>
      </c>
      <c r="AZ19" s="135">
        <f>IF((N19-'Resultados ISO 16283-1'!$P$9)&gt;0,N19-'Resultados ISO 16283-1'!$P$9,0)</f>
        <v>12.299999999999997</v>
      </c>
      <c r="BA19" s="135">
        <f>IF((O19-'Resultados ISO 16283-1'!$Q$9)&gt;0,O19-'Resultados ISO 16283-1'!$Q$9,0)</f>
        <v>8.4000000000000057</v>
      </c>
      <c r="BB19" s="135">
        <f>IF((P19-'Resultados ISO 16283-1'!$R$9)&gt;0,P19-'Resultados ISO 16283-1'!$R$9,0)</f>
        <v>4.9000000000000057</v>
      </c>
      <c r="BC19" s="135">
        <f>IF((Q19-'Resultados ISO 16283-1'!$S$9)&gt;0,Q19-'Resultados ISO 16283-1'!$S$9,0)</f>
        <v>4.5</v>
      </c>
      <c r="BD19" s="133">
        <f>IF((R19-'Resultados ISO 16283-1'!$T$9)&gt;0,R19-'Resultados ISO 16283-1'!$T$9,0)</f>
        <v>0</v>
      </c>
      <c r="BE19" s="117">
        <f t="shared" si="23"/>
        <v>220.20000000000005</v>
      </c>
      <c r="BF19" s="137">
        <f t="shared" si="30"/>
        <v>0</v>
      </c>
      <c r="BG19" s="118">
        <f t="shared" si="24"/>
        <v>0</v>
      </c>
      <c r="BH19" s="119"/>
      <c r="BI19" s="138">
        <f>IF((C19-'Resultados ISO 16283-1'!$E$11)&gt;0,C19-'Resultados ISO 16283-1'!$E$11,0)</f>
        <v>19.600000000000001</v>
      </c>
      <c r="BJ19" s="139">
        <f>IF((D19-'Resultados ISO 16283-1'!$F$11)&gt;0,D19-'Resultados ISO 16283-1'!$F$11,0)</f>
        <v>22.3</v>
      </c>
      <c r="BK19" s="139">
        <f>IF((E19-'Resultados ISO 16283-1'!$G$11)&gt;0,E19-'Resultados ISO 16283-1'!$G$11,0)</f>
        <v>24.3</v>
      </c>
      <c r="BL19" s="139">
        <f>IF((F19-'Resultados ISO 16283-1'!$H$11)&gt;0,F19-'Resultados ISO 16283-1'!$H$11,0)</f>
        <v>27.5</v>
      </c>
      <c r="BM19" s="139">
        <f>IF((G19-'Resultados ISO 16283-1'!$I$11)&gt;0,G19-'Resultados ISO 16283-1'!$I$11,0)</f>
        <v>21.200000000000003</v>
      </c>
      <c r="BN19" s="139">
        <f>IF((H19-'Resultados ISO 16283-1'!$J$11)&gt;0,H19-'Resultados ISO 16283-1'!$J$11,0)</f>
        <v>24</v>
      </c>
      <c r="BO19" s="139">
        <f>IF((I19-'Resultados ISO 16283-1'!$K$11)&gt;0,I19-'Resultados ISO 16283-1'!$K$11,0)</f>
        <v>23.4</v>
      </c>
      <c r="BP19" s="139">
        <f>IF((J19-'Resultados ISO 16283-1'!$L$11)&gt;0,J19-'Resultados ISO 16283-1'!$L$11,0)</f>
        <v>33.299999999999997</v>
      </c>
      <c r="BQ19" s="139">
        <f>IF((K19-'Resultados ISO 16283-1'!$M$11)&gt;0,K19-'Resultados ISO 16283-1'!$M$11,0)</f>
        <v>22</v>
      </c>
      <c r="BR19" s="139">
        <f>IF((L19-'Resultados ISO 16283-1'!$N$11)&gt;0,L19-'Resultados ISO 16283-1'!$N$11,0)</f>
        <v>18.399999999999999</v>
      </c>
      <c r="BS19" s="139">
        <f>IF((M19-'Resultados ISO 16283-1'!$O$11)&gt;0,M19-'Resultados ISO 16283-1'!$O$11,0)</f>
        <v>19.100000000000001</v>
      </c>
      <c r="BT19" s="139">
        <f>IF((N19-'Resultados ISO 16283-1'!$P$11)&gt;0,N19-'Resultados ISO 16283-1'!$P$11,0)</f>
        <v>18.200000000000003</v>
      </c>
      <c r="BU19" s="139">
        <f>IF((O19-'Resultados ISO 16283-1'!$Q$11)&gt;0,O19-'Resultados ISO 16283-1'!$Q$11,0)</f>
        <v>14.299999999999997</v>
      </c>
      <c r="BV19" s="139">
        <f>IF((P19-'Resultados ISO 16283-1'!$R$11)&gt;0,P19-'Resultados ISO 16283-1'!$R$11,0)</f>
        <v>10.899999999999999</v>
      </c>
      <c r="BW19" s="139">
        <f>IF((Q19-'Resultados ISO 16283-1'!$S$11)&gt;0,Q19-'Resultados ISO 16283-1'!$S$11,0)</f>
        <v>10.5</v>
      </c>
      <c r="BX19" s="140">
        <f>IF((R19-'Resultados ISO 16283-1'!$T$11)&gt;0,R19-'Resultados ISO 16283-1'!$T$11,0)</f>
        <v>4.7999999999999972</v>
      </c>
      <c r="BY19" s="123">
        <f t="shared" si="25"/>
        <v>313.8</v>
      </c>
      <c r="BZ19" s="118">
        <f t="shared" si="31"/>
        <v>0</v>
      </c>
      <c r="CA19" s="118">
        <f t="shared" si="26"/>
        <v>0</v>
      </c>
      <c r="CB19" s="119"/>
      <c r="CC19" s="353">
        <f>IF((D19-'Resultados ISO 16283-1'!$F$13)&gt;0,D19-'Resultados ISO 16283-1'!$F$13,0)</f>
        <v>20.399999999999999</v>
      </c>
      <c r="CD19" s="142">
        <f>IF((E19-'Resultados ISO 16283-1'!$G$13)&gt;0,E19-'Resultados ISO 16283-1'!$G$13,0)</f>
        <v>22.4</v>
      </c>
      <c r="CE19" s="142">
        <f>IF((F19-'Resultados ISO 16283-1'!$H$13)&gt;0,F19-'Resultados ISO 16283-1'!$H$13,0)</f>
        <v>25.5</v>
      </c>
      <c r="CF19" s="142">
        <f>IF((G19-'Resultados ISO 16283-1'!$I$13)&gt;0,G19-'Resultados ISO 16283-1'!$I$13,0)</f>
        <v>19.299999999999997</v>
      </c>
      <c r="CG19" s="142">
        <f>IF((H19-'Resultados ISO 16283-1'!$J$13)&gt;0,H19-'Resultados ISO 16283-1'!$J$13,0)</f>
        <v>22.1</v>
      </c>
      <c r="CH19" s="142">
        <f>IF((I19-'Resultados ISO 16283-1'!$K$13)&gt;0,I19-'Resultados ISO 16283-1'!$K$13,0)</f>
        <v>21.5</v>
      </c>
      <c r="CI19" s="142">
        <f>IF((J19-'Resultados ISO 16283-1'!$L$13)&gt;0,J19-'Resultados ISO 16283-1'!$L$13,0)</f>
        <v>31.4</v>
      </c>
      <c r="CJ19" s="142">
        <f>IF((K19-'Resultados ISO 16283-1'!$M$13)&gt;0,K19-'Resultados ISO 16283-1'!$M$13,0)</f>
        <v>20.100000000000001</v>
      </c>
      <c r="CK19" s="142">
        <f>IF((L19-'Resultados ISO 16283-1'!$N$13)&gt;0,L19-'Resultados ISO 16283-1'!$N$13,0)</f>
        <v>16.399999999999999</v>
      </c>
      <c r="CL19" s="142">
        <f>IF((M19-'Resultados ISO 16283-1'!$O$13)&gt;0,M19-'Resultados ISO 16283-1'!$O$13,0)</f>
        <v>17.200000000000003</v>
      </c>
      <c r="CM19" s="142">
        <f>IF((N19-'Resultados ISO 16283-1'!$P$13)&gt;0,N19-'Resultados ISO 16283-1'!$P$13,0)</f>
        <v>16.299999999999997</v>
      </c>
      <c r="CN19" s="142">
        <f>IF((O19-'Resultados ISO 16283-1'!$Q$13)&gt;0,O19-'Resultados ISO 16283-1'!$Q$13,0)</f>
        <v>12.399999999999999</v>
      </c>
      <c r="CO19" s="142">
        <f>IF((P19-'Resultados ISO 16283-1'!$R$13)&gt;0,P19-'Resultados ISO 16283-1'!$R$13,0)</f>
        <v>8.9000000000000057</v>
      </c>
      <c r="CP19" s="142">
        <f>IF((Q19-'Resultados ISO 16283-1'!$S$13)&gt;0,Q19-'Resultados ISO 16283-1'!$S$13,0)</f>
        <v>8.5</v>
      </c>
      <c r="CQ19" s="142">
        <f>IF((R19-'Resultados ISO 16283-1'!$T$13)&gt;0,R19-'Resultados ISO 16283-1'!$T$13,0)</f>
        <v>2.9000000000000057</v>
      </c>
      <c r="CR19" s="354">
        <f>IF((S19-'Resultados ISO 16283-1'!$U$13)&gt;0,S19-'Resultados ISO 16283-1'!$U$13,0)</f>
        <v>2.2999999999999972</v>
      </c>
      <c r="CS19" s="127">
        <f t="shared" si="32"/>
        <v>265.30000000000007</v>
      </c>
      <c r="CT19" s="128">
        <f t="shared" si="27"/>
        <v>0</v>
      </c>
      <c r="CU19" s="118">
        <f t="shared" si="33"/>
        <v>0</v>
      </c>
      <c r="CV19" s="118">
        <f t="shared" si="28"/>
        <v>0</v>
      </c>
    </row>
    <row r="20" spans="2:100" ht="14.25">
      <c r="B20" s="129">
        <v>-16</v>
      </c>
      <c r="C20" s="130">
        <f t="shared" si="4"/>
        <v>49</v>
      </c>
      <c r="D20" s="131">
        <f t="shared" si="5"/>
        <v>52</v>
      </c>
      <c r="E20" s="131">
        <f t="shared" si="6"/>
        <v>55</v>
      </c>
      <c r="F20" s="131">
        <f t="shared" si="7"/>
        <v>58</v>
      </c>
      <c r="G20" s="131">
        <f t="shared" si="8"/>
        <v>61</v>
      </c>
      <c r="H20" s="131">
        <f t="shared" si="9"/>
        <v>64</v>
      </c>
      <c r="I20" s="131">
        <f t="shared" si="10"/>
        <v>67</v>
      </c>
      <c r="J20" s="131">
        <f t="shared" si="11"/>
        <v>68</v>
      </c>
      <c r="K20" s="131">
        <f t="shared" si="12"/>
        <v>69</v>
      </c>
      <c r="L20" s="131">
        <f t="shared" si="13"/>
        <v>70</v>
      </c>
      <c r="M20" s="131">
        <f t="shared" si="14"/>
        <v>71</v>
      </c>
      <c r="N20" s="131">
        <f t="shared" si="15"/>
        <v>72</v>
      </c>
      <c r="O20" s="131">
        <f t="shared" si="16"/>
        <v>72</v>
      </c>
      <c r="P20" s="131">
        <f t="shared" si="17"/>
        <v>72</v>
      </c>
      <c r="Q20" s="131">
        <f t="shared" si="18"/>
        <v>72</v>
      </c>
      <c r="R20" s="132">
        <f t="shared" si="19"/>
        <v>72</v>
      </c>
      <c r="S20" s="133">
        <f t="shared" si="20"/>
        <v>72</v>
      </c>
      <c r="U20" s="134">
        <f>IF((C20-'Resultados ISO 16283-1'!$E$7)&gt;0,C20-'Resultados ISO 16283-1'!$E$7,0)</f>
        <v>16.600000000000001</v>
      </c>
      <c r="V20" s="135">
        <f>IF((D20-'Resultados ISO 16283-1'!$F$7)&gt;0,D20-'Resultados ISO 16283-1'!$F$7,0)</f>
        <v>19.399999999999999</v>
      </c>
      <c r="W20" s="135">
        <f>IF((E20-'Resultados ISO 16283-1'!$G$7)&gt;0,E20-'Resultados ISO 16283-1'!$G$7,0)</f>
        <v>21.4</v>
      </c>
      <c r="X20" s="135">
        <f>IF((F20-'Resultados ISO 16283-1'!$H$7)&gt;0,F20-'Resultados ISO 16283-1'!$H$7,0)</f>
        <v>24.5</v>
      </c>
      <c r="Y20" s="135">
        <f>IF((G20-'Resultados ISO 16283-1'!$I$7)&gt;0,G20-'Resultados ISO 16283-1'!$I$7,0)</f>
        <v>18.299999999999997</v>
      </c>
      <c r="Z20" s="135">
        <f>IF((H20-'Resultados ISO 16283-1'!$J$7)&gt;0,H20-'Resultados ISO 16283-1'!$J$7,0)</f>
        <v>21.1</v>
      </c>
      <c r="AA20" s="135">
        <f>IF((I20-'Resultados ISO 16283-1'!$K$7)&gt;0,I20-'Resultados ISO 16283-1'!$K$7,0)</f>
        <v>20.5</v>
      </c>
      <c r="AB20" s="135">
        <f>IF((J20-'Resultados ISO 16283-1'!$L$7)&gt;0,J20-'Resultados ISO 16283-1'!$L$7,0)</f>
        <v>30.4</v>
      </c>
      <c r="AC20" s="135">
        <f>IF((K20-'Resultados ISO 16283-1'!$M$7)&gt;0,K20-'Resultados ISO 16283-1'!$M$7,0)</f>
        <v>19.100000000000001</v>
      </c>
      <c r="AD20" s="135">
        <f>IF((L20-'Resultados ISO 16283-1'!$N$7)&gt;0,L20-'Resultados ISO 16283-1'!$N$7,0)</f>
        <v>15.399999999999999</v>
      </c>
      <c r="AE20" s="135">
        <f>IF((M20-'Resultados ISO 16283-1'!$O$7)&gt;0,M20-'Resultados ISO 16283-1'!$O$7,0)</f>
        <v>16.200000000000003</v>
      </c>
      <c r="AF20" s="135">
        <f>IF((N20-'Resultados ISO 16283-1'!$P$7)&gt;0,N20-'Resultados ISO 16283-1'!$P$7,0)</f>
        <v>15.299999999999997</v>
      </c>
      <c r="AG20" s="135">
        <f>IF((O20-'Resultados ISO 16283-1'!$Q$7)&gt;0,O20-'Resultados ISO 16283-1'!$Q$7,0)</f>
        <v>11.399999999999999</v>
      </c>
      <c r="AH20" s="135">
        <f>IF((P20-'Resultados ISO 16283-1'!$R$7)&gt;0,P20-'Resultados ISO 16283-1'!$R$7,0)</f>
        <v>7.9000000000000057</v>
      </c>
      <c r="AI20" s="135">
        <f>IF((Q20-'Resultados ISO 16283-1'!$S$7)&gt;0,Q20-'Resultados ISO 16283-1'!$S$7,0)</f>
        <v>7.5</v>
      </c>
      <c r="AJ20" s="136">
        <f>IF((R20-'Resultados ISO 16283-1'!$T$7)&gt;0,R20-'Resultados ISO 16283-1'!$T$7,0)</f>
        <v>1.9000000000000057</v>
      </c>
      <c r="AK20" s="349">
        <f t="shared" si="21"/>
        <v>266.90000000000009</v>
      </c>
      <c r="AL20" s="118">
        <f t="shared" si="29"/>
        <v>0</v>
      </c>
      <c r="AM20" s="116">
        <f t="shared" si="22"/>
        <v>0</v>
      </c>
      <c r="AO20" s="134">
        <f>IF((C20-'Resultados ISO 16283-1'!$E$9)&gt;0,C20-'Resultados ISO 16283-1'!$E$9,0)</f>
        <v>12.700000000000003</v>
      </c>
      <c r="AP20" s="135">
        <f>IF((D20-'Resultados ISO 16283-1'!$F$9)&gt;0,D20-'Resultados ISO 16283-1'!$F$9,0)</f>
        <v>15.399999999999999</v>
      </c>
      <c r="AQ20" s="135">
        <f>IF((E20-'Resultados ISO 16283-1'!$G$9)&gt;0,E20-'Resultados ISO 16283-1'!$G$9,0)</f>
        <v>17.399999999999999</v>
      </c>
      <c r="AR20" s="135">
        <f>IF((F20-'Resultados ISO 16283-1'!$H$9)&gt;0,F20-'Resultados ISO 16283-1'!$H$9,0)</f>
        <v>20.6</v>
      </c>
      <c r="AS20" s="135">
        <f>IF((G20-'Resultados ISO 16283-1'!$I$9)&gt;0,G20-'Resultados ISO 16283-1'!$I$9,0)</f>
        <v>14.299999999999997</v>
      </c>
      <c r="AT20" s="135">
        <f>IF((H20-'Resultados ISO 16283-1'!$J$9)&gt;0,H20-'Resultados ISO 16283-1'!$J$9,0)</f>
        <v>17.100000000000001</v>
      </c>
      <c r="AU20" s="135">
        <f>IF((I20-'Resultados ISO 16283-1'!$K$9)&gt;0,I20-'Resultados ISO 16283-1'!$K$9,0)</f>
        <v>16.5</v>
      </c>
      <c r="AV20" s="135">
        <f>IF((J20-'Resultados ISO 16283-1'!$L$9)&gt;0,J20-'Resultados ISO 16283-1'!$L$9,0)</f>
        <v>26.4</v>
      </c>
      <c r="AW20" s="135">
        <f>IF((K20-'Resultados ISO 16283-1'!$M$9)&gt;0,K20-'Resultados ISO 16283-1'!$M$9,0)</f>
        <v>15.100000000000001</v>
      </c>
      <c r="AX20" s="135">
        <f>IF((L20-'Resultados ISO 16283-1'!$N$9)&gt;0,L20-'Resultados ISO 16283-1'!$N$9,0)</f>
        <v>11.399999999999999</v>
      </c>
      <c r="AY20" s="135">
        <f>IF((M20-'Resultados ISO 16283-1'!$O$9)&gt;0,M20-'Resultados ISO 16283-1'!$O$9,0)</f>
        <v>12.200000000000003</v>
      </c>
      <c r="AZ20" s="135">
        <f>IF((N20-'Resultados ISO 16283-1'!$P$9)&gt;0,N20-'Resultados ISO 16283-1'!$P$9,0)</f>
        <v>11.299999999999997</v>
      </c>
      <c r="BA20" s="135">
        <f>IF((O20-'Resultados ISO 16283-1'!$Q$9)&gt;0,O20-'Resultados ISO 16283-1'!$Q$9,0)</f>
        <v>7.4000000000000057</v>
      </c>
      <c r="BB20" s="135">
        <f>IF((P20-'Resultados ISO 16283-1'!$R$9)&gt;0,P20-'Resultados ISO 16283-1'!$R$9,0)</f>
        <v>3.9000000000000057</v>
      </c>
      <c r="BC20" s="135">
        <f>IF((Q20-'Resultados ISO 16283-1'!$S$9)&gt;0,Q20-'Resultados ISO 16283-1'!$S$9,0)</f>
        <v>3.5</v>
      </c>
      <c r="BD20" s="133">
        <f>IF((R20-'Resultados ISO 16283-1'!$T$9)&gt;0,R20-'Resultados ISO 16283-1'!$T$9,0)</f>
        <v>0</v>
      </c>
      <c r="BE20" s="117">
        <f t="shared" si="23"/>
        <v>205.20000000000005</v>
      </c>
      <c r="BF20" s="137">
        <f t="shared" si="30"/>
        <v>0</v>
      </c>
      <c r="BG20" s="118">
        <f t="shared" si="24"/>
        <v>0</v>
      </c>
      <c r="BH20" s="119"/>
      <c r="BI20" s="138">
        <f>IF((C20-'Resultados ISO 16283-1'!$E$11)&gt;0,C20-'Resultados ISO 16283-1'!$E$11,0)</f>
        <v>18.600000000000001</v>
      </c>
      <c r="BJ20" s="139">
        <f>IF((D20-'Resultados ISO 16283-1'!$F$11)&gt;0,D20-'Resultados ISO 16283-1'!$F$11,0)</f>
        <v>21.3</v>
      </c>
      <c r="BK20" s="139">
        <f>IF((E20-'Resultados ISO 16283-1'!$G$11)&gt;0,E20-'Resultados ISO 16283-1'!$G$11,0)</f>
        <v>23.3</v>
      </c>
      <c r="BL20" s="139">
        <f>IF((F20-'Resultados ISO 16283-1'!$H$11)&gt;0,F20-'Resultados ISO 16283-1'!$H$11,0)</f>
        <v>26.5</v>
      </c>
      <c r="BM20" s="139">
        <f>IF((G20-'Resultados ISO 16283-1'!$I$11)&gt;0,G20-'Resultados ISO 16283-1'!$I$11,0)</f>
        <v>20.200000000000003</v>
      </c>
      <c r="BN20" s="139">
        <f>IF((H20-'Resultados ISO 16283-1'!$J$11)&gt;0,H20-'Resultados ISO 16283-1'!$J$11,0)</f>
        <v>23</v>
      </c>
      <c r="BO20" s="139">
        <f>IF((I20-'Resultados ISO 16283-1'!$K$11)&gt;0,I20-'Resultados ISO 16283-1'!$K$11,0)</f>
        <v>22.4</v>
      </c>
      <c r="BP20" s="139">
        <f>IF((J20-'Resultados ISO 16283-1'!$L$11)&gt;0,J20-'Resultados ISO 16283-1'!$L$11,0)</f>
        <v>32.299999999999997</v>
      </c>
      <c r="BQ20" s="139">
        <f>IF((K20-'Resultados ISO 16283-1'!$M$11)&gt;0,K20-'Resultados ISO 16283-1'!$M$11,0)</f>
        <v>21</v>
      </c>
      <c r="BR20" s="139">
        <f>IF((L20-'Resultados ISO 16283-1'!$N$11)&gt;0,L20-'Resultados ISO 16283-1'!$N$11,0)</f>
        <v>17.399999999999999</v>
      </c>
      <c r="BS20" s="139">
        <f>IF((M20-'Resultados ISO 16283-1'!$O$11)&gt;0,M20-'Resultados ISO 16283-1'!$O$11,0)</f>
        <v>18.100000000000001</v>
      </c>
      <c r="BT20" s="139">
        <f>IF((N20-'Resultados ISO 16283-1'!$P$11)&gt;0,N20-'Resultados ISO 16283-1'!$P$11,0)</f>
        <v>17.200000000000003</v>
      </c>
      <c r="BU20" s="139">
        <f>IF((O20-'Resultados ISO 16283-1'!$Q$11)&gt;0,O20-'Resultados ISO 16283-1'!$Q$11,0)</f>
        <v>13.299999999999997</v>
      </c>
      <c r="BV20" s="139">
        <f>IF((P20-'Resultados ISO 16283-1'!$R$11)&gt;0,P20-'Resultados ISO 16283-1'!$R$11,0)</f>
        <v>9.8999999999999986</v>
      </c>
      <c r="BW20" s="139">
        <f>IF((Q20-'Resultados ISO 16283-1'!$S$11)&gt;0,Q20-'Resultados ISO 16283-1'!$S$11,0)</f>
        <v>9.5</v>
      </c>
      <c r="BX20" s="140">
        <f>IF((R20-'Resultados ISO 16283-1'!$T$11)&gt;0,R20-'Resultados ISO 16283-1'!$T$11,0)</f>
        <v>3.7999999999999972</v>
      </c>
      <c r="BY20" s="123">
        <f t="shared" si="25"/>
        <v>297.8</v>
      </c>
      <c r="BZ20" s="118">
        <f t="shared" si="31"/>
        <v>0</v>
      </c>
      <c r="CA20" s="118">
        <f t="shared" si="26"/>
        <v>0</v>
      </c>
      <c r="CB20" s="119"/>
      <c r="CC20" s="353">
        <f>IF((D20-'Resultados ISO 16283-1'!$F$13)&gt;0,D20-'Resultados ISO 16283-1'!$F$13,0)</f>
        <v>19.399999999999999</v>
      </c>
      <c r="CD20" s="142">
        <f>IF((E20-'Resultados ISO 16283-1'!$G$13)&gt;0,E20-'Resultados ISO 16283-1'!$G$13,0)</f>
        <v>21.4</v>
      </c>
      <c r="CE20" s="142">
        <f>IF((F20-'Resultados ISO 16283-1'!$H$13)&gt;0,F20-'Resultados ISO 16283-1'!$H$13,0)</f>
        <v>24.5</v>
      </c>
      <c r="CF20" s="142">
        <f>IF((G20-'Resultados ISO 16283-1'!$I$13)&gt;0,G20-'Resultados ISO 16283-1'!$I$13,0)</f>
        <v>18.299999999999997</v>
      </c>
      <c r="CG20" s="142">
        <f>IF((H20-'Resultados ISO 16283-1'!$J$13)&gt;0,H20-'Resultados ISO 16283-1'!$J$13,0)</f>
        <v>21.1</v>
      </c>
      <c r="CH20" s="142">
        <f>IF((I20-'Resultados ISO 16283-1'!$K$13)&gt;0,I20-'Resultados ISO 16283-1'!$K$13,0)</f>
        <v>20.5</v>
      </c>
      <c r="CI20" s="142">
        <f>IF((J20-'Resultados ISO 16283-1'!$L$13)&gt;0,J20-'Resultados ISO 16283-1'!$L$13,0)</f>
        <v>30.4</v>
      </c>
      <c r="CJ20" s="142">
        <f>IF((K20-'Resultados ISO 16283-1'!$M$13)&gt;0,K20-'Resultados ISO 16283-1'!$M$13,0)</f>
        <v>19.100000000000001</v>
      </c>
      <c r="CK20" s="142">
        <f>IF((L20-'Resultados ISO 16283-1'!$N$13)&gt;0,L20-'Resultados ISO 16283-1'!$N$13,0)</f>
        <v>15.399999999999999</v>
      </c>
      <c r="CL20" s="142">
        <f>IF((M20-'Resultados ISO 16283-1'!$O$13)&gt;0,M20-'Resultados ISO 16283-1'!$O$13,0)</f>
        <v>16.200000000000003</v>
      </c>
      <c r="CM20" s="142">
        <f>IF((N20-'Resultados ISO 16283-1'!$P$13)&gt;0,N20-'Resultados ISO 16283-1'!$P$13,0)</f>
        <v>15.299999999999997</v>
      </c>
      <c r="CN20" s="142">
        <f>IF((O20-'Resultados ISO 16283-1'!$Q$13)&gt;0,O20-'Resultados ISO 16283-1'!$Q$13,0)</f>
        <v>11.399999999999999</v>
      </c>
      <c r="CO20" s="142">
        <f>IF((P20-'Resultados ISO 16283-1'!$R$13)&gt;0,P20-'Resultados ISO 16283-1'!$R$13,0)</f>
        <v>7.9000000000000057</v>
      </c>
      <c r="CP20" s="142">
        <f>IF((Q20-'Resultados ISO 16283-1'!$S$13)&gt;0,Q20-'Resultados ISO 16283-1'!$S$13,0)</f>
        <v>7.5</v>
      </c>
      <c r="CQ20" s="142">
        <f>IF((R20-'Resultados ISO 16283-1'!$T$13)&gt;0,R20-'Resultados ISO 16283-1'!$T$13,0)</f>
        <v>1.9000000000000057</v>
      </c>
      <c r="CR20" s="354">
        <f>IF((S20-'Resultados ISO 16283-1'!$U$13)&gt;0,S20-'Resultados ISO 16283-1'!$U$13,0)</f>
        <v>1.2999999999999972</v>
      </c>
      <c r="CS20" s="127">
        <f t="shared" si="32"/>
        <v>250.30000000000004</v>
      </c>
      <c r="CT20" s="128">
        <f t="shared" si="27"/>
        <v>0</v>
      </c>
      <c r="CU20" s="118">
        <f t="shared" si="33"/>
        <v>0</v>
      </c>
      <c r="CV20" s="118">
        <f t="shared" si="28"/>
        <v>0</v>
      </c>
    </row>
    <row r="21" spans="2:100" ht="14.25">
      <c r="B21" s="129">
        <v>-15</v>
      </c>
      <c r="C21" s="130">
        <f t="shared" si="4"/>
        <v>48</v>
      </c>
      <c r="D21" s="131">
        <f t="shared" si="5"/>
        <v>51</v>
      </c>
      <c r="E21" s="131">
        <f t="shared" si="6"/>
        <v>54</v>
      </c>
      <c r="F21" s="131">
        <f t="shared" si="7"/>
        <v>57</v>
      </c>
      <c r="G21" s="131">
        <f t="shared" si="8"/>
        <v>60</v>
      </c>
      <c r="H21" s="131">
        <f t="shared" si="9"/>
        <v>63</v>
      </c>
      <c r="I21" s="131">
        <f t="shared" si="10"/>
        <v>66</v>
      </c>
      <c r="J21" s="131">
        <f t="shared" si="11"/>
        <v>67</v>
      </c>
      <c r="K21" s="131">
        <f t="shared" si="12"/>
        <v>68</v>
      </c>
      <c r="L21" s="131">
        <f t="shared" si="13"/>
        <v>69</v>
      </c>
      <c r="M21" s="131">
        <f t="shared" si="14"/>
        <v>70</v>
      </c>
      <c r="N21" s="131">
        <f t="shared" si="15"/>
        <v>71</v>
      </c>
      <c r="O21" s="131">
        <f t="shared" si="16"/>
        <v>71</v>
      </c>
      <c r="P21" s="131">
        <f t="shared" si="17"/>
        <v>71</v>
      </c>
      <c r="Q21" s="131">
        <f t="shared" si="18"/>
        <v>71</v>
      </c>
      <c r="R21" s="132">
        <f t="shared" si="19"/>
        <v>71</v>
      </c>
      <c r="S21" s="133">
        <f t="shared" si="20"/>
        <v>71</v>
      </c>
      <c r="U21" s="134">
        <f>IF((C21-'Resultados ISO 16283-1'!$E$7)&gt;0,C21-'Resultados ISO 16283-1'!$E$7,0)</f>
        <v>15.600000000000001</v>
      </c>
      <c r="V21" s="135">
        <f>IF((D21-'Resultados ISO 16283-1'!$F$7)&gt;0,D21-'Resultados ISO 16283-1'!$F$7,0)</f>
        <v>18.399999999999999</v>
      </c>
      <c r="W21" s="135">
        <f>IF((E21-'Resultados ISO 16283-1'!$G$7)&gt;0,E21-'Resultados ISO 16283-1'!$G$7,0)</f>
        <v>20.399999999999999</v>
      </c>
      <c r="X21" s="135">
        <f>IF((F21-'Resultados ISO 16283-1'!$H$7)&gt;0,F21-'Resultados ISO 16283-1'!$H$7,0)</f>
        <v>23.5</v>
      </c>
      <c r="Y21" s="135">
        <f>IF((G21-'Resultados ISO 16283-1'!$I$7)&gt;0,G21-'Resultados ISO 16283-1'!$I$7,0)</f>
        <v>17.299999999999997</v>
      </c>
      <c r="Z21" s="135">
        <f>IF((H21-'Resultados ISO 16283-1'!$J$7)&gt;0,H21-'Resultados ISO 16283-1'!$J$7,0)</f>
        <v>20.100000000000001</v>
      </c>
      <c r="AA21" s="135">
        <f>IF((I21-'Resultados ISO 16283-1'!$K$7)&gt;0,I21-'Resultados ISO 16283-1'!$K$7,0)</f>
        <v>19.5</v>
      </c>
      <c r="AB21" s="135">
        <f>IF((J21-'Resultados ISO 16283-1'!$L$7)&gt;0,J21-'Resultados ISO 16283-1'!$L$7,0)</f>
        <v>29.4</v>
      </c>
      <c r="AC21" s="135">
        <f>IF((K21-'Resultados ISO 16283-1'!$M$7)&gt;0,K21-'Resultados ISO 16283-1'!$M$7,0)</f>
        <v>18.100000000000001</v>
      </c>
      <c r="AD21" s="135">
        <f>IF((L21-'Resultados ISO 16283-1'!$N$7)&gt;0,L21-'Resultados ISO 16283-1'!$N$7,0)</f>
        <v>14.399999999999999</v>
      </c>
      <c r="AE21" s="135">
        <f>IF((M21-'Resultados ISO 16283-1'!$O$7)&gt;0,M21-'Resultados ISO 16283-1'!$O$7,0)</f>
        <v>15.200000000000003</v>
      </c>
      <c r="AF21" s="135">
        <f>IF((N21-'Resultados ISO 16283-1'!$P$7)&gt;0,N21-'Resultados ISO 16283-1'!$P$7,0)</f>
        <v>14.299999999999997</v>
      </c>
      <c r="AG21" s="135">
        <f>IF((O21-'Resultados ISO 16283-1'!$Q$7)&gt;0,O21-'Resultados ISO 16283-1'!$Q$7,0)</f>
        <v>10.399999999999999</v>
      </c>
      <c r="AH21" s="135">
        <f>IF((P21-'Resultados ISO 16283-1'!$R$7)&gt;0,P21-'Resultados ISO 16283-1'!$R$7,0)</f>
        <v>6.9000000000000057</v>
      </c>
      <c r="AI21" s="135">
        <f>IF((Q21-'Resultados ISO 16283-1'!$S$7)&gt;0,Q21-'Resultados ISO 16283-1'!$S$7,0)</f>
        <v>6.5</v>
      </c>
      <c r="AJ21" s="136">
        <f>IF((R21-'Resultados ISO 16283-1'!$T$7)&gt;0,R21-'Resultados ISO 16283-1'!$T$7,0)</f>
        <v>0.90000000000000568</v>
      </c>
      <c r="AK21" s="349">
        <f t="shared" si="21"/>
        <v>250.90000000000006</v>
      </c>
      <c r="AL21" s="118">
        <f t="shared" si="29"/>
        <v>0</v>
      </c>
      <c r="AM21" s="116">
        <f t="shared" si="22"/>
        <v>0</v>
      </c>
      <c r="AO21" s="134">
        <f>IF((C21-'Resultados ISO 16283-1'!$E$9)&gt;0,C21-'Resultados ISO 16283-1'!$E$9,0)</f>
        <v>11.700000000000003</v>
      </c>
      <c r="AP21" s="135">
        <f>IF((D21-'Resultados ISO 16283-1'!$F$9)&gt;0,D21-'Resultados ISO 16283-1'!$F$9,0)</f>
        <v>14.399999999999999</v>
      </c>
      <c r="AQ21" s="135">
        <f>IF((E21-'Resultados ISO 16283-1'!$G$9)&gt;0,E21-'Resultados ISO 16283-1'!$G$9,0)</f>
        <v>16.399999999999999</v>
      </c>
      <c r="AR21" s="135">
        <f>IF((F21-'Resultados ISO 16283-1'!$H$9)&gt;0,F21-'Resultados ISO 16283-1'!$H$9,0)</f>
        <v>19.600000000000001</v>
      </c>
      <c r="AS21" s="135">
        <f>IF((G21-'Resultados ISO 16283-1'!$I$9)&gt;0,G21-'Resultados ISO 16283-1'!$I$9,0)</f>
        <v>13.299999999999997</v>
      </c>
      <c r="AT21" s="135">
        <f>IF((H21-'Resultados ISO 16283-1'!$J$9)&gt;0,H21-'Resultados ISO 16283-1'!$J$9,0)</f>
        <v>16.100000000000001</v>
      </c>
      <c r="AU21" s="135">
        <f>IF((I21-'Resultados ISO 16283-1'!$K$9)&gt;0,I21-'Resultados ISO 16283-1'!$K$9,0)</f>
        <v>15.5</v>
      </c>
      <c r="AV21" s="135">
        <f>IF((J21-'Resultados ISO 16283-1'!$L$9)&gt;0,J21-'Resultados ISO 16283-1'!$L$9,0)</f>
        <v>25.4</v>
      </c>
      <c r="AW21" s="135">
        <f>IF((K21-'Resultados ISO 16283-1'!$M$9)&gt;0,K21-'Resultados ISO 16283-1'!$M$9,0)</f>
        <v>14.100000000000001</v>
      </c>
      <c r="AX21" s="135">
        <f>IF((L21-'Resultados ISO 16283-1'!$N$9)&gt;0,L21-'Resultados ISO 16283-1'!$N$9,0)</f>
        <v>10.399999999999999</v>
      </c>
      <c r="AY21" s="135">
        <f>IF((M21-'Resultados ISO 16283-1'!$O$9)&gt;0,M21-'Resultados ISO 16283-1'!$O$9,0)</f>
        <v>11.200000000000003</v>
      </c>
      <c r="AZ21" s="135">
        <f>IF((N21-'Resultados ISO 16283-1'!$P$9)&gt;0,N21-'Resultados ISO 16283-1'!$P$9,0)</f>
        <v>10.299999999999997</v>
      </c>
      <c r="BA21" s="135">
        <f>IF((O21-'Resultados ISO 16283-1'!$Q$9)&gt;0,O21-'Resultados ISO 16283-1'!$Q$9,0)</f>
        <v>6.4000000000000057</v>
      </c>
      <c r="BB21" s="135">
        <f>IF((P21-'Resultados ISO 16283-1'!$R$9)&gt;0,P21-'Resultados ISO 16283-1'!$R$9,0)</f>
        <v>2.9000000000000057</v>
      </c>
      <c r="BC21" s="135">
        <f>IF((Q21-'Resultados ISO 16283-1'!$S$9)&gt;0,Q21-'Resultados ISO 16283-1'!$S$9,0)</f>
        <v>2.5</v>
      </c>
      <c r="BD21" s="133">
        <f>IF((R21-'Resultados ISO 16283-1'!$T$9)&gt;0,R21-'Resultados ISO 16283-1'!$T$9,0)</f>
        <v>0</v>
      </c>
      <c r="BE21" s="117">
        <f t="shared" si="23"/>
        <v>190.20000000000005</v>
      </c>
      <c r="BF21" s="137">
        <f t="shared" si="30"/>
        <v>0</v>
      </c>
      <c r="BG21" s="118">
        <f t="shared" si="24"/>
        <v>0</v>
      </c>
      <c r="BH21" s="119"/>
      <c r="BI21" s="138">
        <f>IF((C21-'Resultados ISO 16283-1'!$E$11)&gt;0,C21-'Resultados ISO 16283-1'!$E$11,0)</f>
        <v>17.600000000000001</v>
      </c>
      <c r="BJ21" s="139">
        <f>IF((D21-'Resultados ISO 16283-1'!$F$11)&gt;0,D21-'Resultados ISO 16283-1'!$F$11,0)</f>
        <v>20.3</v>
      </c>
      <c r="BK21" s="139">
        <f>IF((E21-'Resultados ISO 16283-1'!$G$11)&gt;0,E21-'Resultados ISO 16283-1'!$G$11,0)</f>
        <v>22.3</v>
      </c>
      <c r="BL21" s="139">
        <f>IF((F21-'Resultados ISO 16283-1'!$H$11)&gt;0,F21-'Resultados ISO 16283-1'!$H$11,0)</f>
        <v>25.5</v>
      </c>
      <c r="BM21" s="139">
        <f>IF((G21-'Resultados ISO 16283-1'!$I$11)&gt;0,G21-'Resultados ISO 16283-1'!$I$11,0)</f>
        <v>19.200000000000003</v>
      </c>
      <c r="BN21" s="139">
        <f>IF((H21-'Resultados ISO 16283-1'!$J$11)&gt;0,H21-'Resultados ISO 16283-1'!$J$11,0)</f>
        <v>22</v>
      </c>
      <c r="BO21" s="139">
        <f>IF((I21-'Resultados ISO 16283-1'!$K$11)&gt;0,I21-'Resultados ISO 16283-1'!$K$11,0)</f>
        <v>21.4</v>
      </c>
      <c r="BP21" s="139">
        <f>IF((J21-'Resultados ISO 16283-1'!$L$11)&gt;0,J21-'Resultados ISO 16283-1'!$L$11,0)</f>
        <v>31.299999999999997</v>
      </c>
      <c r="BQ21" s="139">
        <f>IF((K21-'Resultados ISO 16283-1'!$M$11)&gt;0,K21-'Resultados ISO 16283-1'!$M$11,0)</f>
        <v>20</v>
      </c>
      <c r="BR21" s="139">
        <f>IF((L21-'Resultados ISO 16283-1'!$N$11)&gt;0,L21-'Resultados ISO 16283-1'!$N$11,0)</f>
        <v>16.399999999999999</v>
      </c>
      <c r="BS21" s="139">
        <f>IF((M21-'Resultados ISO 16283-1'!$O$11)&gt;0,M21-'Resultados ISO 16283-1'!$O$11,0)</f>
        <v>17.100000000000001</v>
      </c>
      <c r="BT21" s="139">
        <f>IF((N21-'Resultados ISO 16283-1'!$P$11)&gt;0,N21-'Resultados ISO 16283-1'!$P$11,0)</f>
        <v>16.200000000000003</v>
      </c>
      <c r="BU21" s="139">
        <f>IF((O21-'Resultados ISO 16283-1'!$Q$11)&gt;0,O21-'Resultados ISO 16283-1'!$Q$11,0)</f>
        <v>12.299999999999997</v>
      </c>
      <c r="BV21" s="139">
        <f>IF((P21-'Resultados ISO 16283-1'!$R$11)&gt;0,P21-'Resultados ISO 16283-1'!$R$11,0)</f>
        <v>8.8999999999999986</v>
      </c>
      <c r="BW21" s="139">
        <f>IF((Q21-'Resultados ISO 16283-1'!$S$11)&gt;0,Q21-'Resultados ISO 16283-1'!$S$11,0)</f>
        <v>8.5</v>
      </c>
      <c r="BX21" s="140">
        <f>IF((R21-'Resultados ISO 16283-1'!$T$11)&gt;0,R21-'Resultados ISO 16283-1'!$T$11,0)</f>
        <v>2.7999999999999972</v>
      </c>
      <c r="BY21" s="123">
        <f t="shared" si="25"/>
        <v>281.8</v>
      </c>
      <c r="BZ21" s="118">
        <f t="shared" si="31"/>
        <v>0</v>
      </c>
      <c r="CA21" s="118">
        <f t="shared" si="26"/>
        <v>0</v>
      </c>
      <c r="CB21" s="119"/>
      <c r="CC21" s="353">
        <f>IF((D21-'Resultados ISO 16283-1'!$F$13)&gt;0,D21-'Resultados ISO 16283-1'!$F$13,0)</f>
        <v>18.399999999999999</v>
      </c>
      <c r="CD21" s="142">
        <f>IF((E21-'Resultados ISO 16283-1'!$G$13)&gt;0,E21-'Resultados ISO 16283-1'!$G$13,0)</f>
        <v>20.399999999999999</v>
      </c>
      <c r="CE21" s="142">
        <f>IF((F21-'Resultados ISO 16283-1'!$H$13)&gt;0,F21-'Resultados ISO 16283-1'!$H$13,0)</f>
        <v>23.5</v>
      </c>
      <c r="CF21" s="142">
        <f>IF((G21-'Resultados ISO 16283-1'!$I$13)&gt;0,G21-'Resultados ISO 16283-1'!$I$13,0)</f>
        <v>17.299999999999997</v>
      </c>
      <c r="CG21" s="142">
        <f>IF((H21-'Resultados ISO 16283-1'!$J$13)&gt;0,H21-'Resultados ISO 16283-1'!$J$13,0)</f>
        <v>20.100000000000001</v>
      </c>
      <c r="CH21" s="142">
        <f>IF((I21-'Resultados ISO 16283-1'!$K$13)&gt;0,I21-'Resultados ISO 16283-1'!$K$13,0)</f>
        <v>19.5</v>
      </c>
      <c r="CI21" s="142">
        <f>IF((J21-'Resultados ISO 16283-1'!$L$13)&gt;0,J21-'Resultados ISO 16283-1'!$L$13,0)</f>
        <v>29.4</v>
      </c>
      <c r="CJ21" s="142">
        <f>IF((K21-'Resultados ISO 16283-1'!$M$13)&gt;0,K21-'Resultados ISO 16283-1'!$M$13,0)</f>
        <v>18.100000000000001</v>
      </c>
      <c r="CK21" s="142">
        <f>IF((L21-'Resultados ISO 16283-1'!$N$13)&gt;0,L21-'Resultados ISO 16283-1'!$N$13,0)</f>
        <v>14.399999999999999</v>
      </c>
      <c r="CL21" s="142">
        <f>IF((M21-'Resultados ISO 16283-1'!$O$13)&gt;0,M21-'Resultados ISO 16283-1'!$O$13,0)</f>
        <v>15.200000000000003</v>
      </c>
      <c r="CM21" s="142">
        <f>IF((N21-'Resultados ISO 16283-1'!$P$13)&gt;0,N21-'Resultados ISO 16283-1'!$P$13,0)</f>
        <v>14.299999999999997</v>
      </c>
      <c r="CN21" s="142">
        <f>IF((O21-'Resultados ISO 16283-1'!$Q$13)&gt;0,O21-'Resultados ISO 16283-1'!$Q$13,0)</f>
        <v>10.399999999999999</v>
      </c>
      <c r="CO21" s="142">
        <f>IF((P21-'Resultados ISO 16283-1'!$R$13)&gt;0,P21-'Resultados ISO 16283-1'!$R$13,0)</f>
        <v>6.9000000000000057</v>
      </c>
      <c r="CP21" s="142">
        <f>IF((Q21-'Resultados ISO 16283-1'!$S$13)&gt;0,Q21-'Resultados ISO 16283-1'!$S$13,0)</f>
        <v>6.5</v>
      </c>
      <c r="CQ21" s="142">
        <f>IF((R21-'Resultados ISO 16283-1'!$T$13)&gt;0,R21-'Resultados ISO 16283-1'!$T$13,0)</f>
        <v>0.90000000000000568</v>
      </c>
      <c r="CR21" s="354">
        <f>IF((S21-'Resultados ISO 16283-1'!$U$13)&gt;0,S21-'Resultados ISO 16283-1'!$U$13,0)</f>
        <v>0.29999999999999716</v>
      </c>
      <c r="CS21" s="127">
        <f t="shared" si="32"/>
        <v>235.30000000000004</v>
      </c>
      <c r="CT21" s="128">
        <f t="shared" si="27"/>
        <v>0</v>
      </c>
      <c r="CU21" s="118">
        <f t="shared" si="33"/>
        <v>0</v>
      </c>
      <c r="CV21" s="118">
        <f t="shared" si="28"/>
        <v>0</v>
      </c>
    </row>
    <row r="22" spans="2:100" ht="14.25">
      <c r="B22" s="129">
        <v>-14</v>
      </c>
      <c r="C22" s="130">
        <f t="shared" si="4"/>
        <v>47</v>
      </c>
      <c r="D22" s="131">
        <f t="shared" si="5"/>
        <v>50</v>
      </c>
      <c r="E22" s="131">
        <f t="shared" si="6"/>
        <v>53</v>
      </c>
      <c r="F22" s="131">
        <f t="shared" si="7"/>
        <v>56</v>
      </c>
      <c r="G22" s="131">
        <f t="shared" si="8"/>
        <v>59</v>
      </c>
      <c r="H22" s="131">
        <f t="shared" si="9"/>
        <v>62</v>
      </c>
      <c r="I22" s="131">
        <f t="shared" si="10"/>
        <v>65</v>
      </c>
      <c r="J22" s="131">
        <f t="shared" si="11"/>
        <v>66</v>
      </c>
      <c r="K22" s="131">
        <f t="shared" si="12"/>
        <v>67</v>
      </c>
      <c r="L22" s="131">
        <f t="shared" si="13"/>
        <v>68</v>
      </c>
      <c r="M22" s="131">
        <f t="shared" si="14"/>
        <v>69</v>
      </c>
      <c r="N22" s="131">
        <f t="shared" si="15"/>
        <v>70</v>
      </c>
      <c r="O22" s="131">
        <f t="shared" si="16"/>
        <v>70</v>
      </c>
      <c r="P22" s="131">
        <f t="shared" si="17"/>
        <v>70</v>
      </c>
      <c r="Q22" s="131">
        <f t="shared" si="18"/>
        <v>70</v>
      </c>
      <c r="R22" s="132">
        <f t="shared" si="19"/>
        <v>70</v>
      </c>
      <c r="S22" s="133">
        <f t="shared" si="20"/>
        <v>70</v>
      </c>
      <c r="U22" s="134">
        <f>IF((C22-'Resultados ISO 16283-1'!$E$7)&gt;0,C22-'Resultados ISO 16283-1'!$E$7,0)</f>
        <v>14.600000000000001</v>
      </c>
      <c r="V22" s="135">
        <f>IF((D22-'Resultados ISO 16283-1'!$F$7)&gt;0,D22-'Resultados ISO 16283-1'!$F$7,0)</f>
        <v>17.399999999999999</v>
      </c>
      <c r="W22" s="135">
        <f>IF((E22-'Resultados ISO 16283-1'!$G$7)&gt;0,E22-'Resultados ISO 16283-1'!$G$7,0)</f>
        <v>19.399999999999999</v>
      </c>
      <c r="X22" s="135">
        <f>IF((F22-'Resultados ISO 16283-1'!$H$7)&gt;0,F22-'Resultados ISO 16283-1'!$H$7,0)</f>
        <v>22.5</v>
      </c>
      <c r="Y22" s="135">
        <f>IF((G22-'Resultados ISO 16283-1'!$I$7)&gt;0,G22-'Resultados ISO 16283-1'!$I$7,0)</f>
        <v>16.299999999999997</v>
      </c>
      <c r="Z22" s="135">
        <f>IF((H22-'Resultados ISO 16283-1'!$J$7)&gt;0,H22-'Resultados ISO 16283-1'!$J$7,0)</f>
        <v>19.100000000000001</v>
      </c>
      <c r="AA22" s="135">
        <f>IF((I22-'Resultados ISO 16283-1'!$K$7)&gt;0,I22-'Resultados ISO 16283-1'!$K$7,0)</f>
        <v>18.5</v>
      </c>
      <c r="AB22" s="135">
        <f>IF((J22-'Resultados ISO 16283-1'!$L$7)&gt;0,J22-'Resultados ISO 16283-1'!$L$7,0)</f>
        <v>28.4</v>
      </c>
      <c r="AC22" s="135">
        <f>IF((K22-'Resultados ISO 16283-1'!$M$7)&gt;0,K22-'Resultados ISO 16283-1'!$M$7,0)</f>
        <v>17.100000000000001</v>
      </c>
      <c r="AD22" s="135">
        <f>IF((L22-'Resultados ISO 16283-1'!$N$7)&gt;0,L22-'Resultados ISO 16283-1'!$N$7,0)</f>
        <v>13.399999999999999</v>
      </c>
      <c r="AE22" s="135">
        <f>IF((M22-'Resultados ISO 16283-1'!$O$7)&gt;0,M22-'Resultados ISO 16283-1'!$O$7,0)</f>
        <v>14.200000000000003</v>
      </c>
      <c r="AF22" s="135">
        <f>IF((N22-'Resultados ISO 16283-1'!$P$7)&gt;0,N22-'Resultados ISO 16283-1'!$P$7,0)</f>
        <v>13.299999999999997</v>
      </c>
      <c r="AG22" s="135">
        <f>IF((O22-'Resultados ISO 16283-1'!$Q$7)&gt;0,O22-'Resultados ISO 16283-1'!$Q$7,0)</f>
        <v>9.3999999999999986</v>
      </c>
      <c r="AH22" s="135">
        <f>IF((P22-'Resultados ISO 16283-1'!$R$7)&gt;0,P22-'Resultados ISO 16283-1'!$R$7,0)</f>
        <v>5.9000000000000057</v>
      </c>
      <c r="AI22" s="135">
        <f>IF((Q22-'Resultados ISO 16283-1'!$S$7)&gt;0,Q22-'Resultados ISO 16283-1'!$S$7,0)</f>
        <v>5.5</v>
      </c>
      <c r="AJ22" s="133">
        <f>IF((R22-'Resultados ISO 16283-1'!$T$7)&gt;0,R22-'Resultados ISO 16283-1'!$T$7,0)</f>
        <v>0</v>
      </c>
      <c r="AK22" s="349">
        <f t="shared" si="21"/>
        <v>235.00000000000006</v>
      </c>
      <c r="AL22" s="118">
        <f t="shared" si="29"/>
        <v>0</v>
      </c>
      <c r="AM22" s="116">
        <f t="shared" si="22"/>
        <v>0</v>
      </c>
      <c r="AO22" s="134">
        <f>IF((C22-'Resultados ISO 16283-1'!$E$9)&gt;0,C22-'Resultados ISO 16283-1'!$E$9,0)</f>
        <v>10.700000000000003</v>
      </c>
      <c r="AP22" s="135">
        <f>IF((D22-'Resultados ISO 16283-1'!$F$9)&gt;0,D22-'Resultados ISO 16283-1'!$F$9,0)</f>
        <v>13.399999999999999</v>
      </c>
      <c r="AQ22" s="135">
        <f>IF((E22-'Resultados ISO 16283-1'!$G$9)&gt;0,E22-'Resultados ISO 16283-1'!$G$9,0)</f>
        <v>15.399999999999999</v>
      </c>
      <c r="AR22" s="135">
        <f>IF((F22-'Resultados ISO 16283-1'!$H$9)&gt;0,F22-'Resultados ISO 16283-1'!$H$9,0)</f>
        <v>18.600000000000001</v>
      </c>
      <c r="AS22" s="135">
        <f>IF((G22-'Resultados ISO 16283-1'!$I$9)&gt;0,G22-'Resultados ISO 16283-1'!$I$9,0)</f>
        <v>12.299999999999997</v>
      </c>
      <c r="AT22" s="135">
        <f>IF((H22-'Resultados ISO 16283-1'!$J$9)&gt;0,H22-'Resultados ISO 16283-1'!$J$9,0)</f>
        <v>15.100000000000001</v>
      </c>
      <c r="AU22" s="135">
        <f>IF((I22-'Resultados ISO 16283-1'!$K$9)&gt;0,I22-'Resultados ISO 16283-1'!$K$9,0)</f>
        <v>14.5</v>
      </c>
      <c r="AV22" s="135">
        <f>IF((J22-'Resultados ISO 16283-1'!$L$9)&gt;0,J22-'Resultados ISO 16283-1'!$L$9,0)</f>
        <v>24.4</v>
      </c>
      <c r="AW22" s="135">
        <f>IF((K22-'Resultados ISO 16283-1'!$M$9)&gt;0,K22-'Resultados ISO 16283-1'!$M$9,0)</f>
        <v>13.100000000000001</v>
      </c>
      <c r="AX22" s="135">
        <f>IF((L22-'Resultados ISO 16283-1'!$N$9)&gt;0,L22-'Resultados ISO 16283-1'!$N$9,0)</f>
        <v>9.3999999999999986</v>
      </c>
      <c r="AY22" s="135">
        <f>IF((M22-'Resultados ISO 16283-1'!$O$9)&gt;0,M22-'Resultados ISO 16283-1'!$O$9,0)</f>
        <v>10.200000000000003</v>
      </c>
      <c r="AZ22" s="135">
        <f>IF((N22-'Resultados ISO 16283-1'!$P$9)&gt;0,N22-'Resultados ISO 16283-1'!$P$9,0)</f>
        <v>9.2999999999999972</v>
      </c>
      <c r="BA22" s="135">
        <f>IF((O22-'Resultados ISO 16283-1'!$Q$9)&gt;0,O22-'Resultados ISO 16283-1'!$Q$9,0)</f>
        <v>5.4000000000000057</v>
      </c>
      <c r="BB22" s="135">
        <f>IF((P22-'Resultados ISO 16283-1'!$R$9)&gt;0,P22-'Resultados ISO 16283-1'!$R$9,0)</f>
        <v>1.9000000000000057</v>
      </c>
      <c r="BC22" s="135">
        <f>IF((Q22-'Resultados ISO 16283-1'!$S$9)&gt;0,Q22-'Resultados ISO 16283-1'!$S$9,0)</f>
        <v>1.5</v>
      </c>
      <c r="BD22" s="133">
        <f>IF((R22-'Resultados ISO 16283-1'!$T$9)&gt;0,R22-'Resultados ISO 16283-1'!$T$9,0)</f>
        <v>0</v>
      </c>
      <c r="BE22" s="117">
        <f t="shared" si="23"/>
        <v>175.20000000000005</v>
      </c>
      <c r="BF22" s="137">
        <f t="shared" si="30"/>
        <v>0</v>
      </c>
      <c r="BG22" s="118">
        <f t="shared" si="24"/>
        <v>0</v>
      </c>
      <c r="BH22" s="119"/>
      <c r="BI22" s="138">
        <f>IF((C22-'Resultados ISO 16283-1'!$E$11)&gt;0,C22-'Resultados ISO 16283-1'!$E$11,0)</f>
        <v>16.600000000000001</v>
      </c>
      <c r="BJ22" s="139">
        <f>IF((D22-'Resultados ISO 16283-1'!$F$11)&gt;0,D22-'Resultados ISO 16283-1'!$F$11,0)</f>
        <v>19.3</v>
      </c>
      <c r="BK22" s="139">
        <f>IF((E22-'Resultados ISO 16283-1'!$G$11)&gt;0,E22-'Resultados ISO 16283-1'!$G$11,0)</f>
        <v>21.3</v>
      </c>
      <c r="BL22" s="139">
        <f>IF((F22-'Resultados ISO 16283-1'!$H$11)&gt;0,F22-'Resultados ISO 16283-1'!$H$11,0)</f>
        <v>24.5</v>
      </c>
      <c r="BM22" s="139">
        <f>IF((G22-'Resultados ISO 16283-1'!$I$11)&gt;0,G22-'Resultados ISO 16283-1'!$I$11,0)</f>
        <v>18.200000000000003</v>
      </c>
      <c r="BN22" s="139">
        <f>IF((H22-'Resultados ISO 16283-1'!$J$11)&gt;0,H22-'Resultados ISO 16283-1'!$J$11,0)</f>
        <v>21</v>
      </c>
      <c r="BO22" s="139">
        <f>IF((I22-'Resultados ISO 16283-1'!$K$11)&gt;0,I22-'Resultados ISO 16283-1'!$K$11,0)</f>
        <v>20.399999999999999</v>
      </c>
      <c r="BP22" s="139">
        <f>IF((J22-'Resultados ISO 16283-1'!$L$11)&gt;0,J22-'Resultados ISO 16283-1'!$L$11,0)</f>
        <v>30.299999999999997</v>
      </c>
      <c r="BQ22" s="139">
        <f>IF((K22-'Resultados ISO 16283-1'!$M$11)&gt;0,K22-'Resultados ISO 16283-1'!$M$11,0)</f>
        <v>19</v>
      </c>
      <c r="BR22" s="139">
        <f>IF((L22-'Resultados ISO 16283-1'!$N$11)&gt;0,L22-'Resultados ISO 16283-1'!$N$11,0)</f>
        <v>15.399999999999999</v>
      </c>
      <c r="BS22" s="139">
        <f>IF((M22-'Resultados ISO 16283-1'!$O$11)&gt;0,M22-'Resultados ISO 16283-1'!$O$11,0)</f>
        <v>16.100000000000001</v>
      </c>
      <c r="BT22" s="139">
        <f>IF((N22-'Resultados ISO 16283-1'!$P$11)&gt;0,N22-'Resultados ISO 16283-1'!$P$11,0)</f>
        <v>15.200000000000003</v>
      </c>
      <c r="BU22" s="139">
        <f>IF((O22-'Resultados ISO 16283-1'!$Q$11)&gt;0,O22-'Resultados ISO 16283-1'!$Q$11,0)</f>
        <v>11.299999999999997</v>
      </c>
      <c r="BV22" s="139">
        <f>IF((P22-'Resultados ISO 16283-1'!$R$11)&gt;0,P22-'Resultados ISO 16283-1'!$R$11,0)</f>
        <v>7.8999999999999986</v>
      </c>
      <c r="BW22" s="139">
        <f>IF((Q22-'Resultados ISO 16283-1'!$S$11)&gt;0,Q22-'Resultados ISO 16283-1'!$S$11,0)</f>
        <v>7.5</v>
      </c>
      <c r="BX22" s="140">
        <f>IF((R22-'Resultados ISO 16283-1'!$T$11)&gt;0,R22-'Resultados ISO 16283-1'!$T$11,0)</f>
        <v>1.7999999999999972</v>
      </c>
      <c r="BY22" s="123">
        <f t="shared" si="25"/>
        <v>265.8</v>
      </c>
      <c r="BZ22" s="118">
        <f t="shared" si="31"/>
        <v>0</v>
      </c>
      <c r="CA22" s="118">
        <f t="shared" si="26"/>
        <v>0</v>
      </c>
      <c r="CB22" s="119"/>
      <c r="CC22" s="353">
        <f>IF((D22-'Resultados ISO 16283-1'!$F$13)&gt;0,D22-'Resultados ISO 16283-1'!$F$13,0)</f>
        <v>17.399999999999999</v>
      </c>
      <c r="CD22" s="142">
        <f>IF((E22-'Resultados ISO 16283-1'!$G$13)&gt;0,E22-'Resultados ISO 16283-1'!$G$13,0)</f>
        <v>19.399999999999999</v>
      </c>
      <c r="CE22" s="142">
        <f>IF((F22-'Resultados ISO 16283-1'!$H$13)&gt;0,F22-'Resultados ISO 16283-1'!$H$13,0)</f>
        <v>22.5</v>
      </c>
      <c r="CF22" s="142">
        <f>IF((G22-'Resultados ISO 16283-1'!$I$13)&gt;0,G22-'Resultados ISO 16283-1'!$I$13,0)</f>
        <v>16.299999999999997</v>
      </c>
      <c r="CG22" s="142">
        <f>IF((H22-'Resultados ISO 16283-1'!$J$13)&gt;0,H22-'Resultados ISO 16283-1'!$J$13,0)</f>
        <v>19.100000000000001</v>
      </c>
      <c r="CH22" s="142">
        <f>IF((I22-'Resultados ISO 16283-1'!$K$13)&gt;0,I22-'Resultados ISO 16283-1'!$K$13,0)</f>
        <v>18.5</v>
      </c>
      <c r="CI22" s="142">
        <f>IF((J22-'Resultados ISO 16283-1'!$L$13)&gt;0,J22-'Resultados ISO 16283-1'!$L$13,0)</f>
        <v>28.4</v>
      </c>
      <c r="CJ22" s="142">
        <f>IF((K22-'Resultados ISO 16283-1'!$M$13)&gt;0,K22-'Resultados ISO 16283-1'!$M$13,0)</f>
        <v>17.100000000000001</v>
      </c>
      <c r="CK22" s="142">
        <f>IF((L22-'Resultados ISO 16283-1'!$N$13)&gt;0,L22-'Resultados ISO 16283-1'!$N$13,0)</f>
        <v>13.399999999999999</v>
      </c>
      <c r="CL22" s="142">
        <f>IF((M22-'Resultados ISO 16283-1'!$O$13)&gt;0,M22-'Resultados ISO 16283-1'!$O$13,0)</f>
        <v>14.200000000000003</v>
      </c>
      <c r="CM22" s="142">
        <f>IF((N22-'Resultados ISO 16283-1'!$P$13)&gt;0,N22-'Resultados ISO 16283-1'!$P$13,0)</f>
        <v>13.299999999999997</v>
      </c>
      <c r="CN22" s="142">
        <f>IF((O22-'Resultados ISO 16283-1'!$Q$13)&gt;0,O22-'Resultados ISO 16283-1'!$Q$13,0)</f>
        <v>9.3999999999999986</v>
      </c>
      <c r="CO22" s="142">
        <f>IF((P22-'Resultados ISO 16283-1'!$R$13)&gt;0,P22-'Resultados ISO 16283-1'!$R$13,0)</f>
        <v>5.9000000000000057</v>
      </c>
      <c r="CP22" s="142">
        <f>IF((Q22-'Resultados ISO 16283-1'!$S$13)&gt;0,Q22-'Resultados ISO 16283-1'!$S$13,0)</f>
        <v>5.5</v>
      </c>
      <c r="CQ22" s="142">
        <f>IF((R22-'Resultados ISO 16283-1'!$T$13)&gt;0,R22-'Resultados ISO 16283-1'!$T$13,0)</f>
        <v>0</v>
      </c>
      <c r="CR22" s="354">
        <f>IF((S22-'Resultados ISO 16283-1'!$U$13)&gt;0,S22-'Resultados ISO 16283-1'!$U$13,0)</f>
        <v>0</v>
      </c>
      <c r="CS22" s="127">
        <f t="shared" si="32"/>
        <v>220.40000000000003</v>
      </c>
      <c r="CT22" s="128">
        <f t="shared" si="27"/>
        <v>0</v>
      </c>
      <c r="CU22" s="118">
        <f t="shared" si="33"/>
        <v>0</v>
      </c>
      <c r="CV22" s="118">
        <f t="shared" si="28"/>
        <v>0</v>
      </c>
    </row>
    <row r="23" spans="2:100" ht="14.25">
      <c r="B23" s="129">
        <v>-13</v>
      </c>
      <c r="C23" s="130">
        <f t="shared" si="4"/>
        <v>46</v>
      </c>
      <c r="D23" s="131">
        <f t="shared" si="5"/>
        <v>49</v>
      </c>
      <c r="E23" s="131">
        <f t="shared" si="6"/>
        <v>52</v>
      </c>
      <c r="F23" s="131">
        <f t="shared" si="7"/>
        <v>55</v>
      </c>
      <c r="G23" s="131">
        <f t="shared" si="8"/>
        <v>58</v>
      </c>
      <c r="H23" s="131">
        <f t="shared" si="9"/>
        <v>61</v>
      </c>
      <c r="I23" s="131">
        <f t="shared" si="10"/>
        <v>64</v>
      </c>
      <c r="J23" s="131">
        <f t="shared" si="11"/>
        <v>65</v>
      </c>
      <c r="K23" s="131">
        <f t="shared" si="12"/>
        <v>66</v>
      </c>
      <c r="L23" s="131">
        <f t="shared" si="13"/>
        <v>67</v>
      </c>
      <c r="M23" s="131">
        <f t="shared" si="14"/>
        <v>68</v>
      </c>
      <c r="N23" s="131">
        <f t="shared" si="15"/>
        <v>69</v>
      </c>
      <c r="O23" s="131">
        <f t="shared" si="16"/>
        <v>69</v>
      </c>
      <c r="P23" s="131">
        <f t="shared" si="17"/>
        <v>69</v>
      </c>
      <c r="Q23" s="131">
        <f t="shared" si="18"/>
        <v>69</v>
      </c>
      <c r="R23" s="132">
        <f t="shared" si="19"/>
        <v>69</v>
      </c>
      <c r="S23" s="133">
        <f t="shared" si="20"/>
        <v>69</v>
      </c>
      <c r="U23" s="134">
        <f>IF((C23-'Resultados ISO 16283-1'!$E$7)&gt;0,C23-'Resultados ISO 16283-1'!$E$7,0)</f>
        <v>13.600000000000001</v>
      </c>
      <c r="V23" s="135">
        <f>IF((D23-'Resultados ISO 16283-1'!$F$7)&gt;0,D23-'Resultados ISO 16283-1'!$F$7,0)</f>
        <v>16.399999999999999</v>
      </c>
      <c r="W23" s="135">
        <f>IF((E23-'Resultados ISO 16283-1'!$G$7)&gt;0,E23-'Resultados ISO 16283-1'!$G$7,0)</f>
        <v>18.399999999999999</v>
      </c>
      <c r="X23" s="135">
        <f>IF((F23-'Resultados ISO 16283-1'!$H$7)&gt;0,F23-'Resultados ISO 16283-1'!$H$7,0)</f>
        <v>21.5</v>
      </c>
      <c r="Y23" s="135">
        <f>IF((G23-'Resultados ISO 16283-1'!$I$7)&gt;0,G23-'Resultados ISO 16283-1'!$I$7,0)</f>
        <v>15.299999999999997</v>
      </c>
      <c r="Z23" s="135">
        <f>IF((H23-'Resultados ISO 16283-1'!$J$7)&gt;0,H23-'Resultados ISO 16283-1'!$J$7,0)</f>
        <v>18.100000000000001</v>
      </c>
      <c r="AA23" s="135">
        <f>IF((I23-'Resultados ISO 16283-1'!$K$7)&gt;0,I23-'Resultados ISO 16283-1'!$K$7,0)</f>
        <v>17.5</v>
      </c>
      <c r="AB23" s="135">
        <f>IF((J23-'Resultados ISO 16283-1'!$L$7)&gt;0,J23-'Resultados ISO 16283-1'!$L$7,0)</f>
        <v>27.4</v>
      </c>
      <c r="AC23" s="135">
        <f>IF((K23-'Resultados ISO 16283-1'!$M$7)&gt;0,K23-'Resultados ISO 16283-1'!$M$7,0)</f>
        <v>16.100000000000001</v>
      </c>
      <c r="AD23" s="135">
        <f>IF((L23-'Resultados ISO 16283-1'!$N$7)&gt;0,L23-'Resultados ISO 16283-1'!$N$7,0)</f>
        <v>12.399999999999999</v>
      </c>
      <c r="AE23" s="135">
        <f>IF((M23-'Resultados ISO 16283-1'!$O$7)&gt;0,M23-'Resultados ISO 16283-1'!$O$7,0)</f>
        <v>13.200000000000003</v>
      </c>
      <c r="AF23" s="135">
        <f>IF((N23-'Resultados ISO 16283-1'!$P$7)&gt;0,N23-'Resultados ISO 16283-1'!$P$7,0)</f>
        <v>12.299999999999997</v>
      </c>
      <c r="AG23" s="135">
        <f>IF((O23-'Resultados ISO 16283-1'!$Q$7)&gt;0,O23-'Resultados ISO 16283-1'!$Q$7,0)</f>
        <v>8.3999999999999986</v>
      </c>
      <c r="AH23" s="135">
        <f>IF((P23-'Resultados ISO 16283-1'!$R$7)&gt;0,P23-'Resultados ISO 16283-1'!$R$7,0)</f>
        <v>4.9000000000000057</v>
      </c>
      <c r="AI23" s="135">
        <f>IF((Q23-'Resultados ISO 16283-1'!$S$7)&gt;0,Q23-'Resultados ISO 16283-1'!$S$7,0)</f>
        <v>4.5</v>
      </c>
      <c r="AJ23" s="133">
        <f>IF((R23-'Resultados ISO 16283-1'!$T$7)&gt;0,R23-'Resultados ISO 16283-1'!$T$7,0)</f>
        <v>0</v>
      </c>
      <c r="AK23" s="349">
        <f t="shared" si="21"/>
        <v>220.00000000000006</v>
      </c>
      <c r="AL23" s="118">
        <f t="shared" si="29"/>
        <v>0</v>
      </c>
      <c r="AM23" s="116">
        <f t="shared" si="22"/>
        <v>0</v>
      </c>
      <c r="AO23" s="134">
        <f>IF((C23-'Resultados ISO 16283-1'!$E$9)&gt;0,C23-'Resultados ISO 16283-1'!$E$9,0)</f>
        <v>9.7000000000000028</v>
      </c>
      <c r="AP23" s="135">
        <f>IF((D23-'Resultados ISO 16283-1'!$F$9)&gt;0,D23-'Resultados ISO 16283-1'!$F$9,0)</f>
        <v>12.399999999999999</v>
      </c>
      <c r="AQ23" s="135">
        <f>IF((E23-'Resultados ISO 16283-1'!$G$9)&gt;0,E23-'Resultados ISO 16283-1'!$G$9,0)</f>
        <v>14.399999999999999</v>
      </c>
      <c r="AR23" s="135">
        <f>IF((F23-'Resultados ISO 16283-1'!$H$9)&gt;0,F23-'Resultados ISO 16283-1'!$H$9,0)</f>
        <v>17.600000000000001</v>
      </c>
      <c r="AS23" s="135">
        <f>IF((G23-'Resultados ISO 16283-1'!$I$9)&gt;0,G23-'Resultados ISO 16283-1'!$I$9,0)</f>
        <v>11.299999999999997</v>
      </c>
      <c r="AT23" s="135">
        <f>IF((H23-'Resultados ISO 16283-1'!$J$9)&gt;0,H23-'Resultados ISO 16283-1'!$J$9,0)</f>
        <v>14.100000000000001</v>
      </c>
      <c r="AU23" s="135">
        <f>IF((I23-'Resultados ISO 16283-1'!$K$9)&gt;0,I23-'Resultados ISO 16283-1'!$K$9,0)</f>
        <v>13.5</v>
      </c>
      <c r="AV23" s="135">
        <f>IF((J23-'Resultados ISO 16283-1'!$L$9)&gt;0,J23-'Resultados ISO 16283-1'!$L$9,0)</f>
        <v>23.4</v>
      </c>
      <c r="AW23" s="135">
        <f>IF((K23-'Resultados ISO 16283-1'!$M$9)&gt;0,K23-'Resultados ISO 16283-1'!$M$9,0)</f>
        <v>12.100000000000001</v>
      </c>
      <c r="AX23" s="135">
        <f>IF((L23-'Resultados ISO 16283-1'!$N$9)&gt;0,L23-'Resultados ISO 16283-1'!$N$9,0)</f>
        <v>8.3999999999999986</v>
      </c>
      <c r="AY23" s="135">
        <f>IF((M23-'Resultados ISO 16283-1'!$O$9)&gt;0,M23-'Resultados ISO 16283-1'!$O$9,0)</f>
        <v>9.2000000000000028</v>
      </c>
      <c r="AZ23" s="135">
        <f>IF((N23-'Resultados ISO 16283-1'!$P$9)&gt;0,N23-'Resultados ISO 16283-1'!$P$9,0)</f>
        <v>8.2999999999999972</v>
      </c>
      <c r="BA23" s="135">
        <f>IF((O23-'Resultados ISO 16283-1'!$Q$9)&gt;0,O23-'Resultados ISO 16283-1'!$Q$9,0)</f>
        <v>4.4000000000000057</v>
      </c>
      <c r="BB23" s="135">
        <f>IF((P23-'Resultados ISO 16283-1'!$R$9)&gt;0,P23-'Resultados ISO 16283-1'!$R$9,0)</f>
        <v>0.90000000000000568</v>
      </c>
      <c r="BC23" s="135">
        <f>IF((Q23-'Resultados ISO 16283-1'!$S$9)&gt;0,Q23-'Resultados ISO 16283-1'!$S$9,0)</f>
        <v>0.5</v>
      </c>
      <c r="BD23" s="133">
        <f>IF((R23-'Resultados ISO 16283-1'!$T$9)&gt;0,R23-'Resultados ISO 16283-1'!$T$9,0)</f>
        <v>0</v>
      </c>
      <c r="BE23" s="117">
        <f t="shared" si="23"/>
        <v>160.20000000000005</v>
      </c>
      <c r="BF23" s="137">
        <f t="shared" si="30"/>
        <v>0</v>
      </c>
      <c r="BG23" s="118">
        <f t="shared" si="24"/>
        <v>0</v>
      </c>
      <c r="BH23" s="119"/>
      <c r="BI23" s="138">
        <f>IF((C23-'Resultados ISO 16283-1'!$E$11)&gt;0,C23-'Resultados ISO 16283-1'!$E$11,0)</f>
        <v>15.600000000000001</v>
      </c>
      <c r="BJ23" s="139">
        <f>IF((D23-'Resultados ISO 16283-1'!$F$11)&gt;0,D23-'Resultados ISO 16283-1'!$F$11,0)</f>
        <v>18.3</v>
      </c>
      <c r="BK23" s="139">
        <f>IF((E23-'Resultados ISO 16283-1'!$G$11)&gt;0,E23-'Resultados ISO 16283-1'!$G$11,0)</f>
        <v>20.3</v>
      </c>
      <c r="BL23" s="139">
        <f>IF((F23-'Resultados ISO 16283-1'!$H$11)&gt;0,F23-'Resultados ISO 16283-1'!$H$11,0)</f>
        <v>23.5</v>
      </c>
      <c r="BM23" s="139">
        <f>IF((G23-'Resultados ISO 16283-1'!$I$11)&gt;0,G23-'Resultados ISO 16283-1'!$I$11,0)</f>
        <v>17.200000000000003</v>
      </c>
      <c r="BN23" s="139">
        <f>IF((H23-'Resultados ISO 16283-1'!$J$11)&gt;0,H23-'Resultados ISO 16283-1'!$J$11,0)</f>
        <v>20</v>
      </c>
      <c r="BO23" s="139">
        <f>IF((I23-'Resultados ISO 16283-1'!$K$11)&gt;0,I23-'Resultados ISO 16283-1'!$K$11,0)</f>
        <v>19.399999999999999</v>
      </c>
      <c r="BP23" s="139">
        <f>IF((J23-'Resultados ISO 16283-1'!$L$11)&gt;0,J23-'Resultados ISO 16283-1'!$L$11,0)</f>
        <v>29.299999999999997</v>
      </c>
      <c r="BQ23" s="139">
        <f>IF((K23-'Resultados ISO 16283-1'!$M$11)&gt;0,K23-'Resultados ISO 16283-1'!$M$11,0)</f>
        <v>18</v>
      </c>
      <c r="BR23" s="139">
        <f>IF((L23-'Resultados ISO 16283-1'!$N$11)&gt;0,L23-'Resultados ISO 16283-1'!$N$11,0)</f>
        <v>14.399999999999999</v>
      </c>
      <c r="BS23" s="139">
        <f>IF((M23-'Resultados ISO 16283-1'!$O$11)&gt;0,M23-'Resultados ISO 16283-1'!$O$11,0)</f>
        <v>15.100000000000001</v>
      </c>
      <c r="BT23" s="139">
        <f>IF((N23-'Resultados ISO 16283-1'!$P$11)&gt;0,N23-'Resultados ISO 16283-1'!$P$11,0)</f>
        <v>14.200000000000003</v>
      </c>
      <c r="BU23" s="139">
        <f>IF((O23-'Resultados ISO 16283-1'!$Q$11)&gt;0,O23-'Resultados ISO 16283-1'!$Q$11,0)</f>
        <v>10.299999999999997</v>
      </c>
      <c r="BV23" s="139">
        <f>IF((P23-'Resultados ISO 16283-1'!$R$11)&gt;0,P23-'Resultados ISO 16283-1'!$R$11,0)</f>
        <v>6.8999999999999986</v>
      </c>
      <c r="BW23" s="139">
        <f>IF((Q23-'Resultados ISO 16283-1'!$S$11)&gt;0,Q23-'Resultados ISO 16283-1'!$S$11,0)</f>
        <v>6.5</v>
      </c>
      <c r="BX23" s="140">
        <f>IF((R23-'Resultados ISO 16283-1'!$T$11)&gt;0,R23-'Resultados ISO 16283-1'!$T$11,0)</f>
        <v>0.79999999999999716</v>
      </c>
      <c r="BY23" s="123">
        <f t="shared" si="25"/>
        <v>249.8</v>
      </c>
      <c r="BZ23" s="118">
        <f t="shared" si="31"/>
        <v>0</v>
      </c>
      <c r="CA23" s="118">
        <f t="shared" si="26"/>
        <v>0</v>
      </c>
      <c r="CB23" s="119"/>
      <c r="CC23" s="353">
        <f>IF((D23-'Resultados ISO 16283-1'!$F$13)&gt;0,D23-'Resultados ISO 16283-1'!$F$13,0)</f>
        <v>16.399999999999999</v>
      </c>
      <c r="CD23" s="142">
        <f>IF((E23-'Resultados ISO 16283-1'!$G$13)&gt;0,E23-'Resultados ISO 16283-1'!$G$13,0)</f>
        <v>18.399999999999999</v>
      </c>
      <c r="CE23" s="142">
        <f>IF((F23-'Resultados ISO 16283-1'!$H$13)&gt;0,F23-'Resultados ISO 16283-1'!$H$13,0)</f>
        <v>21.5</v>
      </c>
      <c r="CF23" s="142">
        <f>IF((G23-'Resultados ISO 16283-1'!$I$13)&gt;0,G23-'Resultados ISO 16283-1'!$I$13,0)</f>
        <v>15.299999999999997</v>
      </c>
      <c r="CG23" s="142">
        <f>IF((H23-'Resultados ISO 16283-1'!$J$13)&gt;0,H23-'Resultados ISO 16283-1'!$J$13,0)</f>
        <v>18.100000000000001</v>
      </c>
      <c r="CH23" s="142">
        <f>IF((I23-'Resultados ISO 16283-1'!$K$13)&gt;0,I23-'Resultados ISO 16283-1'!$K$13,0)</f>
        <v>17.5</v>
      </c>
      <c r="CI23" s="142">
        <f>IF((J23-'Resultados ISO 16283-1'!$L$13)&gt;0,J23-'Resultados ISO 16283-1'!$L$13,0)</f>
        <v>27.4</v>
      </c>
      <c r="CJ23" s="142">
        <f>IF((K23-'Resultados ISO 16283-1'!$M$13)&gt;0,K23-'Resultados ISO 16283-1'!$M$13,0)</f>
        <v>16.100000000000001</v>
      </c>
      <c r="CK23" s="142">
        <f>IF((L23-'Resultados ISO 16283-1'!$N$13)&gt;0,L23-'Resultados ISO 16283-1'!$N$13,0)</f>
        <v>12.399999999999999</v>
      </c>
      <c r="CL23" s="142">
        <f>IF((M23-'Resultados ISO 16283-1'!$O$13)&gt;0,M23-'Resultados ISO 16283-1'!$O$13,0)</f>
        <v>13.200000000000003</v>
      </c>
      <c r="CM23" s="142">
        <f>IF((N23-'Resultados ISO 16283-1'!$P$13)&gt;0,N23-'Resultados ISO 16283-1'!$P$13,0)</f>
        <v>12.299999999999997</v>
      </c>
      <c r="CN23" s="142">
        <f>IF((O23-'Resultados ISO 16283-1'!$Q$13)&gt;0,O23-'Resultados ISO 16283-1'!$Q$13,0)</f>
        <v>8.3999999999999986</v>
      </c>
      <c r="CO23" s="142">
        <f>IF((P23-'Resultados ISO 16283-1'!$R$13)&gt;0,P23-'Resultados ISO 16283-1'!$R$13,0)</f>
        <v>4.9000000000000057</v>
      </c>
      <c r="CP23" s="142">
        <f>IF((Q23-'Resultados ISO 16283-1'!$S$13)&gt;0,Q23-'Resultados ISO 16283-1'!$S$13,0)</f>
        <v>4.5</v>
      </c>
      <c r="CQ23" s="142">
        <f>IF((R23-'Resultados ISO 16283-1'!$T$13)&gt;0,R23-'Resultados ISO 16283-1'!$T$13,0)</f>
        <v>0</v>
      </c>
      <c r="CR23" s="354">
        <f>IF((S23-'Resultados ISO 16283-1'!$U$13)&gt;0,S23-'Resultados ISO 16283-1'!$U$13,0)</f>
        <v>0</v>
      </c>
      <c r="CS23" s="127">
        <f t="shared" si="32"/>
        <v>206.40000000000003</v>
      </c>
      <c r="CT23" s="128">
        <f t="shared" si="27"/>
        <v>0</v>
      </c>
      <c r="CU23" s="118">
        <f t="shared" si="33"/>
        <v>0</v>
      </c>
      <c r="CV23" s="118">
        <f t="shared" si="28"/>
        <v>0</v>
      </c>
    </row>
    <row r="24" spans="2:100" ht="14.25">
      <c r="B24" s="129">
        <v>-12</v>
      </c>
      <c r="C24" s="130">
        <f t="shared" si="4"/>
        <v>45</v>
      </c>
      <c r="D24" s="131">
        <f t="shared" si="5"/>
        <v>48</v>
      </c>
      <c r="E24" s="131">
        <f t="shared" si="6"/>
        <v>51</v>
      </c>
      <c r="F24" s="131">
        <f t="shared" si="7"/>
        <v>54</v>
      </c>
      <c r="G24" s="131">
        <f t="shared" si="8"/>
        <v>57</v>
      </c>
      <c r="H24" s="131">
        <f t="shared" si="9"/>
        <v>60</v>
      </c>
      <c r="I24" s="131">
        <f t="shared" si="10"/>
        <v>63</v>
      </c>
      <c r="J24" s="131">
        <f t="shared" si="11"/>
        <v>64</v>
      </c>
      <c r="K24" s="131">
        <f t="shared" si="12"/>
        <v>65</v>
      </c>
      <c r="L24" s="131">
        <f t="shared" si="13"/>
        <v>66</v>
      </c>
      <c r="M24" s="131">
        <f t="shared" si="14"/>
        <v>67</v>
      </c>
      <c r="N24" s="131">
        <f t="shared" si="15"/>
        <v>68</v>
      </c>
      <c r="O24" s="131">
        <f t="shared" si="16"/>
        <v>68</v>
      </c>
      <c r="P24" s="131">
        <f t="shared" si="17"/>
        <v>68</v>
      </c>
      <c r="Q24" s="131">
        <f t="shared" si="18"/>
        <v>68</v>
      </c>
      <c r="R24" s="132">
        <f t="shared" si="19"/>
        <v>68</v>
      </c>
      <c r="S24" s="133">
        <f t="shared" si="20"/>
        <v>68</v>
      </c>
      <c r="U24" s="134">
        <f>IF((C24-'Resultados ISO 16283-1'!$E$7)&gt;0,C24-'Resultados ISO 16283-1'!$E$7,0)</f>
        <v>12.600000000000001</v>
      </c>
      <c r="V24" s="135">
        <f>IF((D24-'Resultados ISO 16283-1'!$F$7)&gt;0,D24-'Resultados ISO 16283-1'!$F$7,0)</f>
        <v>15.399999999999999</v>
      </c>
      <c r="W24" s="135">
        <f>IF((E24-'Resultados ISO 16283-1'!$G$7)&gt;0,E24-'Resultados ISO 16283-1'!$G$7,0)</f>
        <v>17.399999999999999</v>
      </c>
      <c r="X24" s="135">
        <f>IF((F24-'Resultados ISO 16283-1'!$H$7)&gt;0,F24-'Resultados ISO 16283-1'!$H$7,0)</f>
        <v>20.5</v>
      </c>
      <c r="Y24" s="135">
        <f>IF((G24-'Resultados ISO 16283-1'!$I$7)&gt;0,G24-'Resultados ISO 16283-1'!$I$7,0)</f>
        <v>14.299999999999997</v>
      </c>
      <c r="Z24" s="135">
        <f>IF((H24-'Resultados ISO 16283-1'!$J$7)&gt;0,H24-'Resultados ISO 16283-1'!$J$7,0)</f>
        <v>17.100000000000001</v>
      </c>
      <c r="AA24" s="135">
        <f>IF((I24-'Resultados ISO 16283-1'!$K$7)&gt;0,I24-'Resultados ISO 16283-1'!$K$7,0)</f>
        <v>16.5</v>
      </c>
      <c r="AB24" s="135">
        <f>IF((J24-'Resultados ISO 16283-1'!$L$7)&gt;0,J24-'Resultados ISO 16283-1'!$L$7,0)</f>
        <v>26.4</v>
      </c>
      <c r="AC24" s="135">
        <f>IF((K24-'Resultados ISO 16283-1'!$M$7)&gt;0,K24-'Resultados ISO 16283-1'!$M$7,0)</f>
        <v>15.100000000000001</v>
      </c>
      <c r="AD24" s="135">
        <f>IF((L24-'Resultados ISO 16283-1'!$N$7)&gt;0,L24-'Resultados ISO 16283-1'!$N$7,0)</f>
        <v>11.399999999999999</v>
      </c>
      <c r="AE24" s="135">
        <f>IF((M24-'Resultados ISO 16283-1'!$O$7)&gt;0,M24-'Resultados ISO 16283-1'!$O$7,0)</f>
        <v>12.200000000000003</v>
      </c>
      <c r="AF24" s="135">
        <f>IF((N24-'Resultados ISO 16283-1'!$P$7)&gt;0,N24-'Resultados ISO 16283-1'!$P$7,0)</f>
        <v>11.299999999999997</v>
      </c>
      <c r="AG24" s="135">
        <f>IF((O24-'Resultados ISO 16283-1'!$Q$7)&gt;0,O24-'Resultados ISO 16283-1'!$Q$7,0)</f>
        <v>7.3999999999999986</v>
      </c>
      <c r="AH24" s="135">
        <f>IF((P24-'Resultados ISO 16283-1'!$R$7)&gt;0,P24-'Resultados ISO 16283-1'!$R$7,0)</f>
        <v>3.9000000000000057</v>
      </c>
      <c r="AI24" s="135">
        <f>IF((Q24-'Resultados ISO 16283-1'!$S$7)&gt;0,Q24-'Resultados ISO 16283-1'!$S$7,0)</f>
        <v>3.5</v>
      </c>
      <c r="AJ24" s="133">
        <f>IF((R24-'Resultados ISO 16283-1'!$T$7)&gt;0,R24-'Resultados ISO 16283-1'!$T$7,0)</f>
        <v>0</v>
      </c>
      <c r="AK24" s="349">
        <f t="shared" si="21"/>
        <v>205.00000000000006</v>
      </c>
      <c r="AL24" s="118">
        <f t="shared" si="29"/>
        <v>0</v>
      </c>
      <c r="AM24" s="116">
        <f t="shared" si="22"/>
        <v>0</v>
      </c>
      <c r="AO24" s="134">
        <f>IF((C24-'Resultados ISO 16283-1'!$E$9)&gt;0,C24-'Resultados ISO 16283-1'!$E$9,0)</f>
        <v>8.7000000000000028</v>
      </c>
      <c r="AP24" s="135">
        <f>IF((D24-'Resultados ISO 16283-1'!$F$9)&gt;0,D24-'Resultados ISO 16283-1'!$F$9,0)</f>
        <v>11.399999999999999</v>
      </c>
      <c r="AQ24" s="135">
        <f>IF((E24-'Resultados ISO 16283-1'!$G$9)&gt;0,E24-'Resultados ISO 16283-1'!$G$9,0)</f>
        <v>13.399999999999999</v>
      </c>
      <c r="AR24" s="135">
        <f>IF((F24-'Resultados ISO 16283-1'!$H$9)&gt;0,F24-'Resultados ISO 16283-1'!$H$9,0)</f>
        <v>16.600000000000001</v>
      </c>
      <c r="AS24" s="135">
        <f>IF((G24-'Resultados ISO 16283-1'!$I$9)&gt;0,G24-'Resultados ISO 16283-1'!$I$9,0)</f>
        <v>10.299999999999997</v>
      </c>
      <c r="AT24" s="135">
        <f>IF((H24-'Resultados ISO 16283-1'!$J$9)&gt;0,H24-'Resultados ISO 16283-1'!$J$9,0)</f>
        <v>13.100000000000001</v>
      </c>
      <c r="AU24" s="135">
        <f>IF((I24-'Resultados ISO 16283-1'!$K$9)&gt;0,I24-'Resultados ISO 16283-1'!$K$9,0)</f>
        <v>12.5</v>
      </c>
      <c r="AV24" s="135">
        <f>IF((J24-'Resultados ISO 16283-1'!$L$9)&gt;0,J24-'Resultados ISO 16283-1'!$L$9,0)</f>
        <v>22.4</v>
      </c>
      <c r="AW24" s="135">
        <f>IF((K24-'Resultados ISO 16283-1'!$M$9)&gt;0,K24-'Resultados ISO 16283-1'!$M$9,0)</f>
        <v>11.100000000000001</v>
      </c>
      <c r="AX24" s="135">
        <f>IF((L24-'Resultados ISO 16283-1'!$N$9)&gt;0,L24-'Resultados ISO 16283-1'!$N$9,0)</f>
        <v>7.3999999999999986</v>
      </c>
      <c r="AY24" s="135">
        <f>IF((M24-'Resultados ISO 16283-1'!$O$9)&gt;0,M24-'Resultados ISO 16283-1'!$O$9,0)</f>
        <v>8.2000000000000028</v>
      </c>
      <c r="AZ24" s="135">
        <f>IF((N24-'Resultados ISO 16283-1'!$P$9)&gt;0,N24-'Resultados ISO 16283-1'!$P$9,0)</f>
        <v>7.2999999999999972</v>
      </c>
      <c r="BA24" s="135">
        <f>IF((O24-'Resultados ISO 16283-1'!$Q$9)&gt;0,O24-'Resultados ISO 16283-1'!$Q$9,0)</f>
        <v>3.4000000000000057</v>
      </c>
      <c r="BB24" s="132">
        <f>IF((P24-'Resultados ISO 16283-1'!$R$9)&gt;0,P24-'Resultados ISO 16283-1'!$R$9,0)</f>
        <v>0</v>
      </c>
      <c r="BC24" s="132">
        <f>IF((Q24-'Resultados ISO 16283-1'!$S$9)&gt;0,Q24-'Resultados ISO 16283-1'!$S$9,0)</f>
        <v>0</v>
      </c>
      <c r="BD24" s="133">
        <f>IF((R24-'Resultados ISO 16283-1'!$T$9)&gt;0,R24-'Resultados ISO 16283-1'!$T$9,0)</f>
        <v>0</v>
      </c>
      <c r="BE24" s="117">
        <f t="shared" si="23"/>
        <v>145.80000000000004</v>
      </c>
      <c r="BF24" s="137">
        <f t="shared" si="30"/>
        <v>0</v>
      </c>
      <c r="BG24" s="118">
        <f t="shared" si="24"/>
        <v>0</v>
      </c>
      <c r="BH24" s="119"/>
      <c r="BI24" s="138">
        <f>IF((C24-'Resultados ISO 16283-1'!$E$11)&gt;0,C24-'Resultados ISO 16283-1'!$E$11,0)</f>
        <v>14.600000000000001</v>
      </c>
      <c r="BJ24" s="139">
        <f>IF((D24-'Resultados ISO 16283-1'!$F$11)&gt;0,D24-'Resultados ISO 16283-1'!$F$11,0)</f>
        <v>17.3</v>
      </c>
      <c r="BK24" s="139">
        <f>IF((E24-'Resultados ISO 16283-1'!$G$11)&gt;0,E24-'Resultados ISO 16283-1'!$G$11,0)</f>
        <v>19.3</v>
      </c>
      <c r="BL24" s="139">
        <f>IF((F24-'Resultados ISO 16283-1'!$H$11)&gt;0,F24-'Resultados ISO 16283-1'!$H$11,0)</f>
        <v>22.5</v>
      </c>
      <c r="BM24" s="139">
        <f>IF((G24-'Resultados ISO 16283-1'!$I$11)&gt;0,G24-'Resultados ISO 16283-1'!$I$11,0)</f>
        <v>16.200000000000003</v>
      </c>
      <c r="BN24" s="139">
        <f>IF((H24-'Resultados ISO 16283-1'!$J$11)&gt;0,H24-'Resultados ISO 16283-1'!$J$11,0)</f>
        <v>19</v>
      </c>
      <c r="BO24" s="139">
        <f>IF((I24-'Resultados ISO 16283-1'!$K$11)&gt;0,I24-'Resultados ISO 16283-1'!$K$11,0)</f>
        <v>18.399999999999999</v>
      </c>
      <c r="BP24" s="139">
        <f>IF((J24-'Resultados ISO 16283-1'!$L$11)&gt;0,J24-'Resultados ISO 16283-1'!$L$11,0)</f>
        <v>28.299999999999997</v>
      </c>
      <c r="BQ24" s="139">
        <f>IF((K24-'Resultados ISO 16283-1'!$M$11)&gt;0,K24-'Resultados ISO 16283-1'!$M$11,0)</f>
        <v>17</v>
      </c>
      <c r="BR24" s="139">
        <f>IF((L24-'Resultados ISO 16283-1'!$N$11)&gt;0,L24-'Resultados ISO 16283-1'!$N$11,0)</f>
        <v>13.399999999999999</v>
      </c>
      <c r="BS24" s="139">
        <f>IF((M24-'Resultados ISO 16283-1'!$O$11)&gt;0,M24-'Resultados ISO 16283-1'!$O$11,0)</f>
        <v>14.100000000000001</v>
      </c>
      <c r="BT24" s="139">
        <f>IF((N24-'Resultados ISO 16283-1'!$P$11)&gt;0,N24-'Resultados ISO 16283-1'!$P$11,0)</f>
        <v>13.200000000000003</v>
      </c>
      <c r="BU24" s="139">
        <f>IF((O24-'Resultados ISO 16283-1'!$Q$11)&gt;0,O24-'Resultados ISO 16283-1'!$Q$11,0)</f>
        <v>9.2999999999999972</v>
      </c>
      <c r="BV24" s="139">
        <f>IF((P24-'Resultados ISO 16283-1'!$R$11)&gt;0,P24-'Resultados ISO 16283-1'!$R$11,0)</f>
        <v>5.8999999999999986</v>
      </c>
      <c r="BW24" s="139">
        <f>IF((Q24-'Resultados ISO 16283-1'!$S$11)&gt;0,Q24-'Resultados ISO 16283-1'!$S$11,0)</f>
        <v>5.5</v>
      </c>
      <c r="BX24" s="144">
        <f>IF((R24-'Resultados ISO 16283-1'!$T$11)&gt;0,R24-'Resultados ISO 16283-1'!$T$11,0)</f>
        <v>0</v>
      </c>
      <c r="BY24" s="123">
        <f t="shared" si="25"/>
        <v>234.00000000000003</v>
      </c>
      <c r="BZ24" s="118">
        <f t="shared" si="31"/>
        <v>0</v>
      </c>
      <c r="CA24" s="118">
        <f t="shared" si="26"/>
        <v>0</v>
      </c>
      <c r="CB24" s="119"/>
      <c r="CC24" s="353">
        <f>IF((D24-'Resultados ISO 16283-1'!$F$13)&gt;0,D24-'Resultados ISO 16283-1'!$F$13,0)</f>
        <v>15.399999999999999</v>
      </c>
      <c r="CD24" s="142">
        <f>IF((E24-'Resultados ISO 16283-1'!$G$13)&gt;0,E24-'Resultados ISO 16283-1'!$G$13,0)</f>
        <v>17.399999999999999</v>
      </c>
      <c r="CE24" s="142">
        <f>IF((F24-'Resultados ISO 16283-1'!$H$13)&gt;0,F24-'Resultados ISO 16283-1'!$H$13,0)</f>
        <v>20.5</v>
      </c>
      <c r="CF24" s="142">
        <f>IF((G24-'Resultados ISO 16283-1'!$I$13)&gt;0,G24-'Resultados ISO 16283-1'!$I$13,0)</f>
        <v>14.299999999999997</v>
      </c>
      <c r="CG24" s="142">
        <f>IF((H24-'Resultados ISO 16283-1'!$J$13)&gt;0,H24-'Resultados ISO 16283-1'!$J$13,0)</f>
        <v>17.100000000000001</v>
      </c>
      <c r="CH24" s="142">
        <f>IF((I24-'Resultados ISO 16283-1'!$K$13)&gt;0,I24-'Resultados ISO 16283-1'!$K$13,0)</f>
        <v>16.5</v>
      </c>
      <c r="CI24" s="142">
        <f>IF((J24-'Resultados ISO 16283-1'!$L$13)&gt;0,J24-'Resultados ISO 16283-1'!$L$13,0)</f>
        <v>26.4</v>
      </c>
      <c r="CJ24" s="142">
        <f>IF((K24-'Resultados ISO 16283-1'!$M$13)&gt;0,K24-'Resultados ISO 16283-1'!$M$13,0)</f>
        <v>15.100000000000001</v>
      </c>
      <c r="CK24" s="142">
        <f>IF((L24-'Resultados ISO 16283-1'!$N$13)&gt;0,L24-'Resultados ISO 16283-1'!$N$13,0)</f>
        <v>11.399999999999999</v>
      </c>
      <c r="CL24" s="142">
        <f>IF((M24-'Resultados ISO 16283-1'!$O$13)&gt;0,M24-'Resultados ISO 16283-1'!$O$13,0)</f>
        <v>12.200000000000003</v>
      </c>
      <c r="CM24" s="142">
        <f>IF((N24-'Resultados ISO 16283-1'!$P$13)&gt;0,N24-'Resultados ISO 16283-1'!$P$13,0)</f>
        <v>11.299999999999997</v>
      </c>
      <c r="CN24" s="142">
        <f>IF((O24-'Resultados ISO 16283-1'!$Q$13)&gt;0,O24-'Resultados ISO 16283-1'!$Q$13,0)</f>
        <v>7.3999999999999986</v>
      </c>
      <c r="CO24" s="142">
        <f>IF((P24-'Resultados ISO 16283-1'!$R$13)&gt;0,P24-'Resultados ISO 16283-1'!$R$13,0)</f>
        <v>3.9000000000000057</v>
      </c>
      <c r="CP24" s="142">
        <f>IF((Q24-'Resultados ISO 16283-1'!$S$13)&gt;0,Q24-'Resultados ISO 16283-1'!$S$13,0)</f>
        <v>3.5</v>
      </c>
      <c r="CQ24" s="142">
        <f>IF((R24-'Resultados ISO 16283-1'!$T$13)&gt;0,R24-'Resultados ISO 16283-1'!$T$13,0)</f>
        <v>0</v>
      </c>
      <c r="CR24" s="354">
        <f>IF((S24-'Resultados ISO 16283-1'!$U$13)&gt;0,S24-'Resultados ISO 16283-1'!$U$13,0)</f>
        <v>0</v>
      </c>
      <c r="CS24" s="127">
        <f t="shared" si="32"/>
        <v>192.40000000000003</v>
      </c>
      <c r="CT24" s="128">
        <f t="shared" si="27"/>
        <v>0</v>
      </c>
      <c r="CU24" s="118">
        <f t="shared" si="33"/>
        <v>0</v>
      </c>
      <c r="CV24" s="118">
        <f t="shared" si="28"/>
        <v>0</v>
      </c>
    </row>
    <row r="25" spans="2:100" ht="14.25">
      <c r="B25" s="129">
        <v>-11</v>
      </c>
      <c r="C25" s="130">
        <f t="shared" si="4"/>
        <v>44</v>
      </c>
      <c r="D25" s="131">
        <f t="shared" si="5"/>
        <v>47</v>
      </c>
      <c r="E25" s="131">
        <f t="shared" si="6"/>
        <v>50</v>
      </c>
      <c r="F25" s="131">
        <f t="shared" si="7"/>
        <v>53</v>
      </c>
      <c r="G25" s="131">
        <f t="shared" si="8"/>
        <v>56</v>
      </c>
      <c r="H25" s="131">
        <f t="shared" si="9"/>
        <v>59</v>
      </c>
      <c r="I25" s="131">
        <f t="shared" si="10"/>
        <v>62</v>
      </c>
      <c r="J25" s="131">
        <f t="shared" si="11"/>
        <v>63</v>
      </c>
      <c r="K25" s="131">
        <f t="shared" si="12"/>
        <v>64</v>
      </c>
      <c r="L25" s="131">
        <f t="shared" si="13"/>
        <v>65</v>
      </c>
      <c r="M25" s="131">
        <f t="shared" si="14"/>
        <v>66</v>
      </c>
      <c r="N25" s="131">
        <f t="shared" si="15"/>
        <v>67</v>
      </c>
      <c r="O25" s="131">
        <f t="shared" si="16"/>
        <v>67</v>
      </c>
      <c r="P25" s="131">
        <f t="shared" si="17"/>
        <v>67</v>
      </c>
      <c r="Q25" s="131">
        <f t="shared" si="18"/>
        <v>67</v>
      </c>
      <c r="R25" s="132">
        <f t="shared" si="19"/>
        <v>67</v>
      </c>
      <c r="S25" s="133">
        <f t="shared" si="20"/>
        <v>67</v>
      </c>
      <c r="U25" s="134">
        <f>IF((C25-'Resultados ISO 16283-1'!$E$7)&gt;0,C25-'Resultados ISO 16283-1'!$E$7,0)</f>
        <v>11.600000000000001</v>
      </c>
      <c r="V25" s="135">
        <f>IF((D25-'Resultados ISO 16283-1'!$F$7)&gt;0,D25-'Resultados ISO 16283-1'!$F$7,0)</f>
        <v>14.399999999999999</v>
      </c>
      <c r="W25" s="135">
        <f>IF((E25-'Resultados ISO 16283-1'!$G$7)&gt;0,E25-'Resultados ISO 16283-1'!$G$7,0)</f>
        <v>16.399999999999999</v>
      </c>
      <c r="X25" s="135">
        <f>IF((F25-'Resultados ISO 16283-1'!$H$7)&gt;0,F25-'Resultados ISO 16283-1'!$H$7,0)</f>
        <v>19.5</v>
      </c>
      <c r="Y25" s="135">
        <f>IF((G25-'Resultados ISO 16283-1'!$I$7)&gt;0,G25-'Resultados ISO 16283-1'!$I$7,0)</f>
        <v>13.299999999999997</v>
      </c>
      <c r="Z25" s="135">
        <f>IF((H25-'Resultados ISO 16283-1'!$J$7)&gt;0,H25-'Resultados ISO 16283-1'!$J$7,0)</f>
        <v>16.100000000000001</v>
      </c>
      <c r="AA25" s="135">
        <f>IF((I25-'Resultados ISO 16283-1'!$K$7)&gt;0,I25-'Resultados ISO 16283-1'!$K$7,0)</f>
        <v>15.5</v>
      </c>
      <c r="AB25" s="135">
        <f>IF((J25-'Resultados ISO 16283-1'!$L$7)&gt;0,J25-'Resultados ISO 16283-1'!$L$7,0)</f>
        <v>25.4</v>
      </c>
      <c r="AC25" s="135">
        <f>IF((K25-'Resultados ISO 16283-1'!$M$7)&gt;0,K25-'Resultados ISO 16283-1'!$M$7,0)</f>
        <v>14.100000000000001</v>
      </c>
      <c r="AD25" s="135">
        <f>IF((L25-'Resultados ISO 16283-1'!$N$7)&gt;0,L25-'Resultados ISO 16283-1'!$N$7,0)</f>
        <v>10.399999999999999</v>
      </c>
      <c r="AE25" s="135">
        <f>IF((M25-'Resultados ISO 16283-1'!$O$7)&gt;0,M25-'Resultados ISO 16283-1'!$O$7,0)</f>
        <v>11.200000000000003</v>
      </c>
      <c r="AF25" s="135">
        <f>IF((N25-'Resultados ISO 16283-1'!$P$7)&gt;0,N25-'Resultados ISO 16283-1'!$P$7,0)</f>
        <v>10.299999999999997</v>
      </c>
      <c r="AG25" s="135">
        <f>IF((O25-'Resultados ISO 16283-1'!$Q$7)&gt;0,O25-'Resultados ISO 16283-1'!$Q$7,0)</f>
        <v>6.3999999999999986</v>
      </c>
      <c r="AH25" s="135">
        <f>IF((P25-'Resultados ISO 16283-1'!$R$7)&gt;0,P25-'Resultados ISO 16283-1'!$R$7,0)</f>
        <v>2.9000000000000057</v>
      </c>
      <c r="AI25" s="135">
        <f>IF((Q25-'Resultados ISO 16283-1'!$S$7)&gt;0,Q25-'Resultados ISO 16283-1'!$S$7,0)</f>
        <v>2.5</v>
      </c>
      <c r="AJ25" s="133">
        <f>IF((R25-'Resultados ISO 16283-1'!$T$7)&gt;0,R25-'Resultados ISO 16283-1'!$T$7,0)</f>
        <v>0</v>
      </c>
      <c r="AK25" s="349">
        <f t="shared" si="21"/>
        <v>190</v>
      </c>
      <c r="AL25" s="118">
        <f t="shared" si="29"/>
        <v>0</v>
      </c>
      <c r="AM25" s="116">
        <f t="shared" si="22"/>
        <v>0</v>
      </c>
      <c r="AO25" s="134">
        <f>IF((C25-'Resultados ISO 16283-1'!$E$9)&gt;0,C25-'Resultados ISO 16283-1'!$E$9,0)</f>
        <v>7.7000000000000028</v>
      </c>
      <c r="AP25" s="135">
        <f>IF((D25-'Resultados ISO 16283-1'!$F$9)&gt;0,D25-'Resultados ISO 16283-1'!$F$9,0)</f>
        <v>10.399999999999999</v>
      </c>
      <c r="AQ25" s="135">
        <f>IF((E25-'Resultados ISO 16283-1'!$G$9)&gt;0,E25-'Resultados ISO 16283-1'!$G$9,0)</f>
        <v>12.399999999999999</v>
      </c>
      <c r="AR25" s="135">
        <f>IF((F25-'Resultados ISO 16283-1'!$H$9)&gt;0,F25-'Resultados ISO 16283-1'!$H$9,0)</f>
        <v>15.600000000000001</v>
      </c>
      <c r="AS25" s="135">
        <f>IF((G25-'Resultados ISO 16283-1'!$I$9)&gt;0,G25-'Resultados ISO 16283-1'!$I$9,0)</f>
        <v>9.2999999999999972</v>
      </c>
      <c r="AT25" s="135">
        <f>IF((H25-'Resultados ISO 16283-1'!$J$9)&gt;0,H25-'Resultados ISO 16283-1'!$J$9,0)</f>
        <v>12.100000000000001</v>
      </c>
      <c r="AU25" s="135">
        <f>IF((I25-'Resultados ISO 16283-1'!$K$9)&gt;0,I25-'Resultados ISO 16283-1'!$K$9,0)</f>
        <v>11.5</v>
      </c>
      <c r="AV25" s="135">
        <f>IF((J25-'Resultados ISO 16283-1'!$L$9)&gt;0,J25-'Resultados ISO 16283-1'!$L$9,0)</f>
        <v>21.4</v>
      </c>
      <c r="AW25" s="135">
        <f>IF((K25-'Resultados ISO 16283-1'!$M$9)&gt;0,K25-'Resultados ISO 16283-1'!$M$9,0)</f>
        <v>10.100000000000001</v>
      </c>
      <c r="AX25" s="135">
        <f>IF((L25-'Resultados ISO 16283-1'!$N$9)&gt;0,L25-'Resultados ISO 16283-1'!$N$9,0)</f>
        <v>6.3999999999999986</v>
      </c>
      <c r="AY25" s="135">
        <f>IF((M25-'Resultados ISO 16283-1'!$O$9)&gt;0,M25-'Resultados ISO 16283-1'!$O$9,0)</f>
        <v>7.2000000000000028</v>
      </c>
      <c r="AZ25" s="135">
        <f>IF((N25-'Resultados ISO 16283-1'!$P$9)&gt;0,N25-'Resultados ISO 16283-1'!$P$9,0)</f>
        <v>6.2999999999999972</v>
      </c>
      <c r="BA25" s="135">
        <f>IF((O25-'Resultados ISO 16283-1'!$Q$9)&gt;0,O25-'Resultados ISO 16283-1'!$Q$9,0)</f>
        <v>2.4000000000000057</v>
      </c>
      <c r="BB25" s="132">
        <f>IF((P25-'Resultados ISO 16283-1'!$R$9)&gt;0,P25-'Resultados ISO 16283-1'!$R$9,0)</f>
        <v>0</v>
      </c>
      <c r="BC25" s="132">
        <f>IF((Q25-'Resultados ISO 16283-1'!$S$9)&gt;0,Q25-'Resultados ISO 16283-1'!$S$9,0)</f>
        <v>0</v>
      </c>
      <c r="BD25" s="133">
        <f>IF((R25-'Resultados ISO 16283-1'!$T$9)&gt;0,R25-'Resultados ISO 16283-1'!$T$9,0)</f>
        <v>0</v>
      </c>
      <c r="BE25" s="117">
        <f t="shared" si="23"/>
        <v>132.80000000000001</v>
      </c>
      <c r="BF25" s="137">
        <f t="shared" si="30"/>
        <v>0</v>
      </c>
      <c r="BG25" s="118">
        <f t="shared" si="24"/>
        <v>0</v>
      </c>
      <c r="BH25" s="119"/>
      <c r="BI25" s="138">
        <f>IF((C25-'Resultados ISO 16283-1'!$E$11)&gt;0,C25-'Resultados ISO 16283-1'!$E$11,0)</f>
        <v>13.600000000000001</v>
      </c>
      <c r="BJ25" s="139">
        <f>IF((D25-'Resultados ISO 16283-1'!$F$11)&gt;0,D25-'Resultados ISO 16283-1'!$F$11,0)</f>
        <v>16.3</v>
      </c>
      <c r="BK25" s="139">
        <f>IF((E25-'Resultados ISO 16283-1'!$G$11)&gt;0,E25-'Resultados ISO 16283-1'!$G$11,0)</f>
        <v>18.3</v>
      </c>
      <c r="BL25" s="139">
        <f>IF((F25-'Resultados ISO 16283-1'!$H$11)&gt;0,F25-'Resultados ISO 16283-1'!$H$11,0)</f>
        <v>21.5</v>
      </c>
      <c r="BM25" s="139">
        <f>IF((G25-'Resultados ISO 16283-1'!$I$11)&gt;0,G25-'Resultados ISO 16283-1'!$I$11,0)</f>
        <v>15.200000000000003</v>
      </c>
      <c r="BN25" s="139">
        <f>IF((H25-'Resultados ISO 16283-1'!$J$11)&gt;0,H25-'Resultados ISO 16283-1'!$J$11,0)</f>
        <v>18</v>
      </c>
      <c r="BO25" s="139">
        <f>IF((I25-'Resultados ISO 16283-1'!$K$11)&gt;0,I25-'Resultados ISO 16283-1'!$K$11,0)</f>
        <v>17.399999999999999</v>
      </c>
      <c r="BP25" s="139">
        <f>IF((J25-'Resultados ISO 16283-1'!$L$11)&gt;0,J25-'Resultados ISO 16283-1'!$L$11,0)</f>
        <v>27.299999999999997</v>
      </c>
      <c r="BQ25" s="139">
        <f>IF((K25-'Resultados ISO 16283-1'!$M$11)&gt;0,K25-'Resultados ISO 16283-1'!$M$11,0)</f>
        <v>16</v>
      </c>
      <c r="BR25" s="139">
        <f>IF((L25-'Resultados ISO 16283-1'!$N$11)&gt;0,L25-'Resultados ISO 16283-1'!$N$11,0)</f>
        <v>12.399999999999999</v>
      </c>
      <c r="BS25" s="139">
        <f>IF((M25-'Resultados ISO 16283-1'!$O$11)&gt;0,M25-'Resultados ISO 16283-1'!$O$11,0)</f>
        <v>13.100000000000001</v>
      </c>
      <c r="BT25" s="139">
        <f>IF((N25-'Resultados ISO 16283-1'!$P$11)&gt;0,N25-'Resultados ISO 16283-1'!$P$11,0)</f>
        <v>12.200000000000003</v>
      </c>
      <c r="BU25" s="139">
        <f>IF((O25-'Resultados ISO 16283-1'!$Q$11)&gt;0,O25-'Resultados ISO 16283-1'!$Q$11,0)</f>
        <v>8.2999999999999972</v>
      </c>
      <c r="BV25" s="139">
        <f>IF((P25-'Resultados ISO 16283-1'!$R$11)&gt;0,P25-'Resultados ISO 16283-1'!$R$11,0)</f>
        <v>4.8999999999999986</v>
      </c>
      <c r="BW25" s="139">
        <f>IF((Q25-'Resultados ISO 16283-1'!$S$11)&gt;0,Q25-'Resultados ISO 16283-1'!$S$11,0)</f>
        <v>4.5</v>
      </c>
      <c r="BX25" s="144">
        <f>IF((R25-'Resultados ISO 16283-1'!$T$11)&gt;0,R25-'Resultados ISO 16283-1'!$T$11,0)</f>
        <v>0</v>
      </c>
      <c r="BY25" s="123">
        <f t="shared" si="25"/>
        <v>219.00000000000003</v>
      </c>
      <c r="BZ25" s="118">
        <f t="shared" si="31"/>
        <v>0</v>
      </c>
      <c r="CA25" s="118">
        <f t="shared" si="26"/>
        <v>0</v>
      </c>
      <c r="CB25" s="119"/>
      <c r="CC25" s="353">
        <f>IF((D25-'Resultados ISO 16283-1'!$F$13)&gt;0,D25-'Resultados ISO 16283-1'!$F$13,0)</f>
        <v>14.399999999999999</v>
      </c>
      <c r="CD25" s="142">
        <f>IF((E25-'Resultados ISO 16283-1'!$G$13)&gt;0,E25-'Resultados ISO 16283-1'!$G$13,0)</f>
        <v>16.399999999999999</v>
      </c>
      <c r="CE25" s="142">
        <f>IF((F25-'Resultados ISO 16283-1'!$H$13)&gt;0,F25-'Resultados ISO 16283-1'!$H$13,0)</f>
        <v>19.5</v>
      </c>
      <c r="CF25" s="142">
        <f>IF((G25-'Resultados ISO 16283-1'!$I$13)&gt;0,G25-'Resultados ISO 16283-1'!$I$13,0)</f>
        <v>13.299999999999997</v>
      </c>
      <c r="CG25" s="142">
        <f>IF((H25-'Resultados ISO 16283-1'!$J$13)&gt;0,H25-'Resultados ISO 16283-1'!$J$13,0)</f>
        <v>16.100000000000001</v>
      </c>
      <c r="CH25" s="142">
        <f>IF((I25-'Resultados ISO 16283-1'!$K$13)&gt;0,I25-'Resultados ISO 16283-1'!$K$13,0)</f>
        <v>15.5</v>
      </c>
      <c r="CI25" s="142">
        <f>IF((J25-'Resultados ISO 16283-1'!$L$13)&gt;0,J25-'Resultados ISO 16283-1'!$L$13,0)</f>
        <v>25.4</v>
      </c>
      <c r="CJ25" s="142">
        <f>IF((K25-'Resultados ISO 16283-1'!$M$13)&gt;0,K25-'Resultados ISO 16283-1'!$M$13,0)</f>
        <v>14.100000000000001</v>
      </c>
      <c r="CK25" s="142">
        <f>IF((L25-'Resultados ISO 16283-1'!$N$13)&gt;0,L25-'Resultados ISO 16283-1'!$N$13,0)</f>
        <v>10.399999999999999</v>
      </c>
      <c r="CL25" s="142">
        <f>IF((M25-'Resultados ISO 16283-1'!$O$13)&gt;0,M25-'Resultados ISO 16283-1'!$O$13,0)</f>
        <v>11.200000000000003</v>
      </c>
      <c r="CM25" s="142">
        <f>IF((N25-'Resultados ISO 16283-1'!$P$13)&gt;0,N25-'Resultados ISO 16283-1'!$P$13,0)</f>
        <v>10.299999999999997</v>
      </c>
      <c r="CN25" s="142">
        <f>IF((O25-'Resultados ISO 16283-1'!$Q$13)&gt;0,O25-'Resultados ISO 16283-1'!$Q$13,0)</f>
        <v>6.3999999999999986</v>
      </c>
      <c r="CO25" s="142">
        <f>IF((P25-'Resultados ISO 16283-1'!$R$13)&gt;0,P25-'Resultados ISO 16283-1'!$R$13,0)</f>
        <v>2.9000000000000057</v>
      </c>
      <c r="CP25" s="142">
        <f>IF((Q25-'Resultados ISO 16283-1'!$S$13)&gt;0,Q25-'Resultados ISO 16283-1'!$S$13,0)</f>
        <v>2.5</v>
      </c>
      <c r="CQ25" s="142">
        <f>IF((R25-'Resultados ISO 16283-1'!$T$13)&gt;0,R25-'Resultados ISO 16283-1'!$T$13,0)</f>
        <v>0</v>
      </c>
      <c r="CR25" s="354">
        <f>IF((S25-'Resultados ISO 16283-1'!$U$13)&gt;0,S25-'Resultados ISO 16283-1'!$U$13,0)</f>
        <v>0</v>
      </c>
      <c r="CS25" s="127">
        <f t="shared" si="32"/>
        <v>178.40000000000003</v>
      </c>
      <c r="CT25" s="128">
        <f t="shared" si="27"/>
        <v>0</v>
      </c>
      <c r="CU25" s="118">
        <f t="shared" si="33"/>
        <v>0</v>
      </c>
      <c r="CV25" s="118">
        <f t="shared" si="28"/>
        <v>0</v>
      </c>
    </row>
    <row r="26" spans="2:100" ht="14.25">
      <c r="B26" s="129">
        <v>-10</v>
      </c>
      <c r="C26" s="130">
        <f t="shared" si="4"/>
        <v>43</v>
      </c>
      <c r="D26" s="131">
        <f t="shared" si="5"/>
        <v>46</v>
      </c>
      <c r="E26" s="131">
        <f t="shared" si="6"/>
        <v>49</v>
      </c>
      <c r="F26" s="131">
        <f t="shared" si="7"/>
        <v>52</v>
      </c>
      <c r="G26" s="131">
        <f t="shared" si="8"/>
        <v>55</v>
      </c>
      <c r="H26" s="131">
        <f t="shared" si="9"/>
        <v>58</v>
      </c>
      <c r="I26" s="131">
        <f t="shared" si="10"/>
        <v>61</v>
      </c>
      <c r="J26" s="131">
        <f t="shared" si="11"/>
        <v>62</v>
      </c>
      <c r="K26" s="131">
        <f t="shared" si="12"/>
        <v>63</v>
      </c>
      <c r="L26" s="131">
        <f t="shared" si="13"/>
        <v>64</v>
      </c>
      <c r="M26" s="131">
        <f t="shared" si="14"/>
        <v>65</v>
      </c>
      <c r="N26" s="131">
        <f t="shared" si="15"/>
        <v>66</v>
      </c>
      <c r="O26" s="131">
        <f t="shared" si="16"/>
        <v>66</v>
      </c>
      <c r="P26" s="131">
        <f t="shared" si="17"/>
        <v>66</v>
      </c>
      <c r="Q26" s="131">
        <f t="shared" si="18"/>
        <v>66</v>
      </c>
      <c r="R26" s="132">
        <f t="shared" si="19"/>
        <v>66</v>
      </c>
      <c r="S26" s="133">
        <f t="shared" si="20"/>
        <v>66</v>
      </c>
      <c r="U26" s="134">
        <f>IF((C26-'Resultados ISO 16283-1'!$E$7)&gt;0,C26-'Resultados ISO 16283-1'!$E$7,0)</f>
        <v>10.600000000000001</v>
      </c>
      <c r="V26" s="135">
        <f>IF((D26-'Resultados ISO 16283-1'!$F$7)&gt;0,D26-'Resultados ISO 16283-1'!$F$7,0)</f>
        <v>13.399999999999999</v>
      </c>
      <c r="W26" s="135">
        <f>IF((E26-'Resultados ISO 16283-1'!$G$7)&gt;0,E26-'Resultados ISO 16283-1'!$G$7,0)</f>
        <v>15.399999999999999</v>
      </c>
      <c r="X26" s="135">
        <f>IF((F26-'Resultados ISO 16283-1'!$H$7)&gt;0,F26-'Resultados ISO 16283-1'!$H$7,0)</f>
        <v>18.5</v>
      </c>
      <c r="Y26" s="135">
        <f>IF((G26-'Resultados ISO 16283-1'!$I$7)&gt;0,G26-'Resultados ISO 16283-1'!$I$7,0)</f>
        <v>12.299999999999997</v>
      </c>
      <c r="Z26" s="135">
        <f>IF((H26-'Resultados ISO 16283-1'!$J$7)&gt;0,H26-'Resultados ISO 16283-1'!$J$7,0)</f>
        <v>15.100000000000001</v>
      </c>
      <c r="AA26" s="135">
        <f>IF((I26-'Resultados ISO 16283-1'!$K$7)&gt;0,I26-'Resultados ISO 16283-1'!$K$7,0)</f>
        <v>14.5</v>
      </c>
      <c r="AB26" s="135">
        <f>IF((J26-'Resultados ISO 16283-1'!$L$7)&gt;0,J26-'Resultados ISO 16283-1'!$L$7,0)</f>
        <v>24.4</v>
      </c>
      <c r="AC26" s="135">
        <f>IF((K26-'Resultados ISO 16283-1'!$M$7)&gt;0,K26-'Resultados ISO 16283-1'!$M$7,0)</f>
        <v>13.100000000000001</v>
      </c>
      <c r="AD26" s="135">
        <f>IF((L26-'Resultados ISO 16283-1'!$N$7)&gt;0,L26-'Resultados ISO 16283-1'!$N$7,0)</f>
        <v>9.3999999999999986</v>
      </c>
      <c r="AE26" s="135">
        <f>IF((M26-'Resultados ISO 16283-1'!$O$7)&gt;0,M26-'Resultados ISO 16283-1'!$O$7,0)</f>
        <v>10.200000000000003</v>
      </c>
      <c r="AF26" s="135">
        <f>IF((N26-'Resultados ISO 16283-1'!$P$7)&gt;0,N26-'Resultados ISO 16283-1'!$P$7,0)</f>
        <v>9.2999999999999972</v>
      </c>
      <c r="AG26" s="135">
        <f>IF((O26-'Resultados ISO 16283-1'!$Q$7)&gt;0,O26-'Resultados ISO 16283-1'!$Q$7,0)</f>
        <v>5.3999999999999986</v>
      </c>
      <c r="AH26" s="135">
        <f>IF((P26-'Resultados ISO 16283-1'!$R$7)&gt;0,P26-'Resultados ISO 16283-1'!$R$7,0)</f>
        <v>1.9000000000000057</v>
      </c>
      <c r="AI26" s="135">
        <f>IF((Q26-'Resultados ISO 16283-1'!$S$7)&gt;0,Q26-'Resultados ISO 16283-1'!$S$7,0)</f>
        <v>1.5</v>
      </c>
      <c r="AJ26" s="133">
        <f>IF((R26-'Resultados ISO 16283-1'!$T$7)&gt;0,R26-'Resultados ISO 16283-1'!$T$7,0)</f>
        <v>0</v>
      </c>
      <c r="AK26" s="349">
        <f t="shared" si="21"/>
        <v>175</v>
      </c>
      <c r="AL26" s="118">
        <f t="shared" si="29"/>
        <v>0</v>
      </c>
      <c r="AM26" s="116">
        <f t="shared" si="22"/>
        <v>0</v>
      </c>
      <c r="AO26" s="134">
        <f>IF((C26-'Resultados ISO 16283-1'!$E$9)&gt;0,C26-'Resultados ISO 16283-1'!$E$9,0)</f>
        <v>6.7000000000000028</v>
      </c>
      <c r="AP26" s="135">
        <f>IF((D26-'Resultados ISO 16283-1'!$F$9)&gt;0,D26-'Resultados ISO 16283-1'!$F$9,0)</f>
        <v>9.3999999999999986</v>
      </c>
      <c r="AQ26" s="135">
        <f>IF((E26-'Resultados ISO 16283-1'!$G$9)&gt;0,E26-'Resultados ISO 16283-1'!$G$9,0)</f>
        <v>11.399999999999999</v>
      </c>
      <c r="AR26" s="135">
        <f>IF((F26-'Resultados ISO 16283-1'!$H$9)&gt;0,F26-'Resultados ISO 16283-1'!$H$9,0)</f>
        <v>14.600000000000001</v>
      </c>
      <c r="AS26" s="135">
        <f>IF((G26-'Resultados ISO 16283-1'!$I$9)&gt;0,G26-'Resultados ISO 16283-1'!$I$9,0)</f>
        <v>8.2999999999999972</v>
      </c>
      <c r="AT26" s="135">
        <f>IF((H26-'Resultados ISO 16283-1'!$J$9)&gt;0,H26-'Resultados ISO 16283-1'!$J$9,0)</f>
        <v>11.100000000000001</v>
      </c>
      <c r="AU26" s="135">
        <f>IF((I26-'Resultados ISO 16283-1'!$K$9)&gt;0,I26-'Resultados ISO 16283-1'!$K$9,0)</f>
        <v>10.5</v>
      </c>
      <c r="AV26" s="135">
        <f>IF((J26-'Resultados ISO 16283-1'!$L$9)&gt;0,J26-'Resultados ISO 16283-1'!$L$9,0)</f>
        <v>20.399999999999999</v>
      </c>
      <c r="AW26" s="135">
        <f>IF((K26-'Resultados ISO 16283-1'!$M$9)&gt;0,K26-'Resultados ISO 16283-1'!$M$9,0)</f>
        <v>9.1000000000000014</v>
      </c>
      <c r="AX26" s="135">
        <f>IF((L26-'Resultados ISO 16283-1'!$N$9)&gt;0,L26-'Resultados ISO 16283-1'!$N$9,0)</f>
        <v>5.3999999999999986</v>
      </c>
      <c r="AY26" s="135">
        <f>IF((M26-'Resultados ISO 16283-1'!$O$9)&gt;0,M26-'Resultados ISO 16283-1'!$O$9,0)</f>
        <v>6.2000000000000028</v>
      </c>
      <c r="AZ26" s="135">
        <f>IF((N26-'Resultados ISO 16283-1'!$P$9)&gt;0,N26-'Resultados ISO 16283-1'!$P$9,0)</f>
        <v>5.2999999999999972</v>
      </c>
      <c r="BA26" s="135">
        <f>IF((O26-'Resultados ISO 16283-1'!$Q$9)&gt;0,O26-'Resultados ISO 16283-1'!$Q$9,0)</f>
        <v>1.4000000000000057</v>
      </c>
      <c r="BB26" s="132">
        <f>IF((P26-'Resultados ISO 16283-1'!$R$9)&gt;0,P26-'Resultados ISO 16283-1'!$R$9,0)</f>
        <v>0</v>
      </c>
      <c r="BC26" s="132">
        <f>IF((Q26-'Resultados ISO 16283-1'!$S$9)&gt;0,Q26-'Resultados ISO 16283-1'!$S$9,0)</f>
        <v>0</v>
      </c>
      <c r="BD26" s="133">
        <f>IF((R26-'Resultados ISO 16283-1'!$T$9)&gt;0,R26-'Resultados ISO 16283-1'!$T$9,0)</f>
        <v>0</v>
      </c>
      <c r="BE26" s="117">
        <f t="shared" si="23"/>
        <v>119.80000000000001</v>
      </c>
      <c r="BF26" s="137">
        <f t="shared" si="30"/>
        <v>0</v>
      </c>
      <c r="BG26" s="118">
        <f t="shared" si="24"/>
        <v>0</v>
      </c>
      <c r="BH26" s="119"/>
      <c r="BI26" s="138">
        <f>IF((C26-'Resultados ISO 16283-1'!$E$11)&gt;0,C26-'Resultados ISO 16283-1'!$E$11,0)</f>
        <v>12.600000000000001</v>
      </c>
      <c r="BJ26" s="139">
        <f>IF((D26-'Resultados ISO 16283-1'!$F$11)&gt;0,D26-'Resultados ISO 16283-1'!$F$11,0)</f>
        <v>15.3</v>
      </c>
      <c r="BK26" s="139">
        <f>IF((E26-'Resultados ISO 16283-1'!$G$11)&gt;0,E26-'Resultados ISO 16283-1'!$G$11,0)</f>
        <v>17.3</v>
      </c>
      <c r="BL26" s="139">
        <f>IF((F26-'Resultados ISO 16283-1'!$H$11)&gt;0,F26-'Resultados ISO 16283-1'!$H$11,0)</f>
        <v>20.5</v>
      </c>
      <c r="BM26" s="139">
        <f>IF((G26-'Resultados ISO 16283-1'!$I$11)&gt;0,G26-'Resultados ISO 16283-1'!$I$11,0)</f>
        <v>14.200000000000003</v>
      </c>
      <c r="BN26" s="139">
        <f>IF((H26-'Resultados ISO 16283-1'!$J$11)&gt;0,H26-'Resultados ISO 16283-1'!$J$11,0)</f>
        <v>17</v>
      </c>
      <c r="BO26" s="139">
        <f>IF((I26-'Resultados ISO 16283-1'!$K$11)&gt;0,I26-'Resultados ISO 16283-1'!$K$11,0)</f>
        <v>16.399999999999999</v>
      </c>
      <c r="BP26" s="139">
        <f>IF((J26-'Resultados ISO 16283-1'!$L$11)&gt;0,J26-'Resultados ISO 16283-1'!$L$11,0)</f>
        <v>26.299999999999997</v>
      </c>
      <c r="BQ26" s="139">
        <f>IF((K26-'Resultados ISO 16283-1'!$M$11)&gt;0,K26-'Resultados ISO 16283-1'!$M$11,0)</f>
        <v>15</v>
      </c>
      <c r="BR26" s="139">
        <f>IF((L26-'Resultados ISO 16283-1'!$N$11)&gt;0,L26-'Resultados ISO 16283-1'!$N$11,0)</f>
        <v>11.399999999999999</v>
      </c>
      <c r="BS26" s="139">
        <f>IF((M26-'Resultados ISO 16283-1'!$O$11)&gt;0,M26-'Resultados ISO 16283-1'!$O$11,0)</f>
        <v>12.100000000000001</v>
      </c>
      <c r="BT26" s="139">
        <f>IF((N26-'Resultados ISO 16283-1'!$P$11)&gt;0,N26-'Resultados ISO 16283-1'!$P$11,0)</f>
        <v>11.200000000000003</v>
      </c>
      <c r="BU26" s="139">
        <f>IF((O26-'Resultados ISO 16283-1'!$Q$11)&gt;0,O26-'Resultados ISO 16283-1'!$Q$11,0)</f>
        <v>7.2999999999999972</v>
      </c>
      <c r="BV26" s="139">
        <f>IF((P26-'Resultados ISO 16283-1'!$R$11)&gt;0,P26-'Resultados ISO 16283-1'!$R$11,0)</f>
        <v>3.8999999999999986</v>
      </c>
      <c r="BW26" s="139">
        <f>IF((Q26-'Resultados ISO 16283-1'!$S$11)&gt;0,Q26-'Resultados ISO 16283-1'!$S$11,0)</f>
        <v>3.5</v>
      </c>
      <c r="BX26" s="144">
        <f>IF((R26-'Resultados ISO 16283-1'!$T$11)&gt;0,R26-'Resultados ISO 16283-1'!$T$11,0)</f>
        <v>0</v>
      </c>
      <c r="BY26" s="123">
        <f t="shared" si="25"/>
        <v>204.00000000000003</v>
      </c>
      <c r="BZ26" s="118">
        <f t="shared" si="31"/>
        <v>0</v>
      </c>
      <c r="CA26" s="118">
        <f t="shared" si="26"/>
        <v>0</v>
      </c>
      <c r="CB26" s="119"/>
      <c r="CC26" s="353">
        <f>IF((D26-'Resultados ISO 16283-1'!$F$13)&gt;0,D26-'Resultados ISO 16283-1'!$F$13,0)</f>
        <v>13.399999999999999</v>
      </c>
      <c r="CD26" s="142">
        <f>IF((E26-'Resultados ISO 16283-1'!$G$13)&gt;0,E26-'Resultados ISO 16283-1'!$G$13,0)</f>
        <v>15.399999999999999</v>
      </c>
      <c r="CE26" s="142">
        <f>IF((F26-'Resultados ISO 16283-1'!$H$13)&gt;0,F26-'Resultados ISO 16283-1'!$H$13,0)</f>
        <v>18.5</v>
      </c>
      <c r="CF26" s="142">
        <f>IF((G26-'Resultados ISO 16283-1'!$I$13)&gt;0,G26-'Resultados ISO 16283-1'!$I$13,0)</f>
        <v>12.299999999999997</v>
      </c>
      <c r="CG26" s="142">
        <f>IF((H26-'Resultados ISO 16283-1'!$J$13)&gt;0,H26-'Resultados ISO 16283-1'!$J$13,0)</f>
        <v>15.100000000000001</v>
      </c>
      <c r="CH26" s="142">
        <f>IF((I26-'Resultados ISO 16283-1'!$K$13)&gt;0,I26-'Resultados ISO 16283-1'!$K$13,0)</f>
        <v>14.5</v>
      </c>
      <c r="CI26" s="142">
        <f>IF((J26-'Resultados ISO 16283-1'!$L$13)&gt;0,J26-'Resultados ISO 16283-1'!$L$13,0)</f>
        <v>24.4</v>
      </c>
      <c r="CJ26" s="142">
        <f>IF((K26-'Resultados ISO 16283-1'!$M$13)&gt;0,K26-'Resultados ISO 16283-1'!$M$13,0)</f>
        <v>13.100000000000001</v>
      </c>
      <c r="CK26" s="142">
        <f>IF((L26-'Resultados ISO 16283-1'!$N$13)&gt;0,L26-'Resultados ISO 16283-1'!$N$13,0)</f>
        <v>9.3999999999999986</v>
      </c>
      <c r="CL26" s="142">
        <f>IF((M26-'Resultados ISO 16283-1'!$O$13)&gt;0,M26-'Resultados ISO 16283-1'!$O$13,0)</f>
        <v>10.200000000000003</v>
      </c>
      <c r="CM26" s="142">
        <f>IF((N26-'Resultados ISO 16283-1'!$P$13)&gt;0,N26-'Resultados ISO 16283-1'!$P$13,0)</f>
        <v>9.2999999999999972</v>
      </c>
      <c r="CN26" s="142">
        <f>IF((O26-'Resultados ISO 16283-1'!$Q$13)&gt;0,O26-'Resultados ISO 16283-1'!$Q$13,0)</f>
        <v>5.3999999999999986</v>
      </c>
      <c r="CO26" s="142">
        <f>IF((P26-'Resultados ISO 16283-1'!$R$13)&gt;0,P26-'Resultados ISO 16283-1'!$R$13,0)</f>
        <v>1.9000000000000057</v>
      </c>
      <c r="CP26" s="142">
        <f>IF((Q26-'Resultados ISO 16283-1'!$S$13)&gt;0,Q26-'Resultados ISO 16283-1'!$S$13,0)</f>
        <v>1.5</v>
      </c>
      <c r="CQ26" s="142">
        <f>IF((R26-'Resultados ISO 16283-1'!$T$13)&gt;0,R26-'Resultados ISO 16283-1'!$T$13,0)</f>
        <v>0</v>
      </c>
      <c r="CR26" s="354">
        <f>IF((S26-'Resultados ISO 16283-1'!$U$13)&gt;0,S26-'Resultados ISO 16283-1'!$U$13,0)</f>
        <v>0</v>
      </c>
      <c r="CS26" s="127">
        <f t="shared" si="32"/>
        <v>164.40000000000003</v>
      </c>
      <c r="CT26" s="128">
        <f t="shared" si="27"/>
        <v>0</v>
      </c>
      <c r="CU26" s="118">
        <f t="shared" si="33"/>
        <v>0</v>
      </c>
      <c r="CV26" s="118">
        <f t="shared" si="28"/>
        <v>0</v>
      </c>
    </row>
    <row r="27" spans="2:100" ht="14.25">
      <c r="B27" s="129">
        <v>-9</v>
      </c>
      <c r="C27" s="130">
        <f t="shared" si="4"/>
        <v>42</v>
      </c>
      <c r="D27" s="131">
        <f t="shared" si="5"/>
        <v>45</v>
      </c>
      <c r="E27" s="131">
        <f t="shared" si="6"/>
        <v>48</v>
      </c>
      <c r="F27" s="131">
        <f t="shared" si="7"/>
        <v>51</v>
      </c>
      <c r="G27" s="131">
        <f t="shared" si="8"/>
        <v>54</v>
      </c>
      <c r="H27" s="131">
        <f t="shared" si="9"/>
        <v>57</v>
      </c>
      <c r="I27" s="131">
        <f t="shared" si="10"/>
        <v>60</v>
      </c>
      <c r="J27" s="131">
        <f t="shared" si="11"/>
        <v>61</v>
      </c>
      <c r="K27" s="131">
        <f t="shared" si="12"/>
        <v>62</v>
      </c>
      <c r="L27" s="131">
        <f t="shared" si="13"/>
        <v>63</v>
      </c>
      <c r="M27" s="131">
        <f t="shared" si="14"/>
        <v>64</v>
      </c>
      <c r="N27" s="131">
        <f t="shared" si="15"/>
        <v>65</v>
      </c>
      <c r="O27" s="131">
        <f t="shared" si="16"/>
        <v>65</v>
      </c>
      <c r="P27" s="131">
        <f t="shared" si="17"/>
        <v>65</v>
      </c>
      <c r="Q27" s="131">
        <f t="shared" si="18"/>
        <v>65</v>
      </c>
      <c r="R27" s="132">
        <f t="shared" si="19"/>
        <v>65</v>
      </c>
      <c r="S27" s="133">
        <f t="shared" si="20"/>
        <v>65</v>
      </c>
      <c r="U27" s="134">
        <f>IF((C27-'Resultados ISO 16283-1'!$E$7)&gt;0,C27-'Resultados ISO 16283-1'!$E$7,0)</f>
        <v>9.6000000000000014</v>
      </c>
      <c r="V27" s="135">
        <f>IF((D27-'Resultados ISO 16283-1'!$F$7)&gt;0,D27-'Resultados ISO 16283-1'!$F$7,0)</f>
        <v>12.399999999999999</v>
      </c>
      <c r="W27" s="135">
        <f>IF((E27-'Resultados ISO 16283-1'!$G$7)&gt;0,E27-'Resultados ISO 16283-1'!$G$7,0)</f>
        <v>14.399999999999999</v>
      </c>
      <c r="X27" s="135">
        <f>IF((F27-'Resultados ISO 16283-1'!$H$7)&gt;0,F27-'Resultados ISO 16283-1'!$H$7,0)</f>
        <v>17.5</v>
      </c>
      <c r="Y27" s="135">
        <f>IF((G27-'Resultados ISO 16283-1'!$I$7)&gt;0,G27-'Resultados ISO 16283-1'!$I$7,0)</f>
        <v>11.299999999999997</v>
      </c>
      <c r="Z27" s="135">
        <f>IF((H27-'Resultados ISO 16283-1'!$J$7)&gt;0,H27-'Resultados ISO 16283-1'!$J$7,0)</f>
        <v>14.100000000000001</v>
      </c>
      <c r="AA27" s="135">
        <f>IF((I27-'Resultados ISO 16283-1'!$K$7)&gt;0,I27-'Resultados ISO 16283-1'!$K$7,0)</f>
        <v>13.5</v>
      </c>
      <c r="AB27" s="135">
        <f>IF((J27-'Resultados ISO 16283-1'!$L$7)&gt;0,J27-'Resultados ISO 16283-1'!$L$7,0)</f>
        <v>23.4</v>
      </c>
      <c r="AC27" s="135">
        <f>IF((K27-'Resultados ISO 16283-1'!$M$7)&gt;0,K27-'Resultados ISO 16283-1'!$M$7,0)</f>
        <v>12.100000000000001</v>
      </c>
      <c r="AD27" s="135">
        <f>IF((L27-'Resultados ISO 16283-1'!$N$7)&gt;0,L27-'Resultados ISO 16283-1'!$N$7,0)</f>
        <v>8.3999999999999986</v>
      </c>
      <c r="AE27" s="135">
        <f>IF((M27-'Resultados ISO 16283-1'!$O$7)&gt;0,M27-'Resultados ISO 16283-1'!$O$7,0)</f>
        <v>9.2000000000000028</v>
      </c>
      <c r="AF27" s="135">
        <f>IF((N27-'Resultados ISO 16283-1'!$P$7)&gt;0,N27-'Resultados ISO 16283-1'!$P$7,0)</f>
        <v>8.2999999999999972</v>
      </c>
      <c r="AG27" s="135">
        <f>IF((O27-'Resultados ISO 16283-1'!$Q$7)&gt;0,O27-'Resultados ISO 16283-1'!$Q$7,0)</f>
        <v>4.3999999999999986</v>
      </c>
      <c r="AH27" s="135">
        <f>IF((P27-'Resultados ISO 16283-1'!$R$7)&gt;0,P27-'Resultados ISO 16283-1'!$R$7,0)</f>
        <v>0.90000000000000568</v>
      </c>
      <c r="AI27" s="135">
        <f>IF((Q27-'Resultados ISO 16283-1'!$S$7)&gt;0,Q27-'Resultados ISO 16283-1'!$S$7,0)</f>
        <v>0.5</v>
      </c>
      <c r="AJ27" s="133">
        <f>IF((R27-'Resultados ISO 16283-1'!$T$7)&gt;0,R27-'Resultados ISO 16283-1'!$T$7,0)</f>
        <v>0</v>
      </c>
      <c r="AK27" s="349">
        <f t="shared" si="21"/>
        <v>160</v>
      </c>
      <c r="AL27" s="118">
        <f t="shared" si="29"/>
        <v>0</v>
      </c>
      <c r="AM27" s="116">
        <f t="shared" si="22"/>
        <v>0</v>
      </c>
      <c r="AO27" s="134">
        <f>IF((C27-'Resultados ISO 16283-1'!$E$9)&gt;0,C27-'Resultados ISO 16283-1'!$E$9,0)</f>
        <v>5.7000000000000028</v>
      </c>
      <c r="AP27" s="135">
        <f>IF((D27-'Resultados ISO 16283-1'!$F$9)&gt;0,D27-'Resultados ISO 16283-1'!$F$9,0)</f>
        <v>8.3999999999999986</v>
      </c>
      <c r="AQ27" s="135">
        <f>IF((E27-'Resultados ISO 16283-1'!$G$9)&gt;0,E27-'Resultados ISO 16283-1'!$G$9,0)</f>
        <v>10.399999999999999</v>
      </c>
      <c r="AR27" s="135">
        <f>IF((F27-'Resultados ISO 16283-1'!$H$9)&gt;0,F27-'Resultados ISO 16283-1'!$H$9,0)</f>
        <v>13.600000000000001</v>
      </c>
      <c r="AS27" s="135">
        <f>IF((G27-'Resultados ISO 16283-1'!$I$9)&gt;0,G27-'Resultados ISO 16283-1'!$I$9,0)</f>
        <v>7.2999999999999972</v>
      </c>
      <c r="AT27" s="135">
        <f>IF((H27-'Resultados ISO 16283-1'!$J$9)&gt;0,H27-'Resultados ISO 16283-1'!$J$9,0)</f>
        <v>10.100000000000001</v>
      </c>
      <c r="AU27" s="135">
        <f>IF((I27-'Resultados ISO 16283-1'!$K$9)&gt;0,I27-'Resultados ISO 16283-1'!$K$9,0)</f>
        <v>9.5</v>
      </c>
      <c r="AV27" s="135">
        <f>IF((J27-'Resultados ISO 16283-1'!$L$9)&gt;0,J27-'Resultados ISO 16283-1'!$L$9,0)</f>
        <v>19.399999999999999</v>
      </c>
      <c r="AW27" s="135">
        <f>IF((K27-'Resultados ISO 16283-1'!$M$9)&gt;0,K27-'Resultados ISO 16283-1'!$M$9,0)</f>
        <v>8.1000000000000014</v>
      </c>
      <c r="AX27" s="135">
        <f>IF((L27-'Resultados ISO 16283-1'!$N$9)&gt;0,L27-'Resultados ISO 16283-1'!$N$9,0)</f>
        <v>4.3999999999999986</v>
      </c>
      <c r="AY27" s="135">
        <f>IF((M27-'Resultados ISO 16283-1'!$O$9)&gt;0,M27-'Resultados ISO 16283-1'!$O$9,0)</f>
        <v>5.2000000000000028</v>
      </c>
      <c r="AZ27" s="135">
        <f>IF((N27-'Resultados ISO 16283-1'!$P$9)&gt;0,N27-'Resultados ISO 16283-1'!$P$9,0)</f>
        <v>4.2999999999999972</v>
      </c>
      <c r="BA27" s="135">
        <f>IF((O27-'Resultados ISO 16283-1'!$Q$9)&gt;0,O27-'Resultados ISO 16283-1'!$Q$9,0)</f>
        <v>0.40000000000000568</v>
      </c>
      <c r="BB27" s="132">
        <f>IF((P27-'Resultados ISO 16283-1'!$R$9)&gt;0,P27-'Resultados ISO 16283-1'!$R$9,0)</f>
        <v>0</v>
      </c>
      <c r="BC27" s="132">
        <f>IF((Q27-'Resultados ISO 16283-1'!$S$9)&gt;0,Q27-'Resultados ISO 16283-1'!$S$9,0)</f>
        <v>0</v>
      </c>
      <c r="BD27" s="133">
        <f>IF((R27-'Resultados ISO 16283-1'!$T$9)&gt;0,R27-'Resultados ISO 16283-1'!$T$9,0)</f>
        <v>0</v>
      </c>
      <c r="BE27" s="117">
        <f t="shared" si="23"/>
        <v>106.80000000000001</v>
      </c>
      <c r="BF27" s="137">
        <f t="shared" si="30"/>
        <v>0</v>
      </c>
      <c r="BG27" s="118">
        <f t="shared" si="24"/>
        <v>0</v>
      </c>
      <c r="BH27" s="119"/>
      <c r="BI27" s="138">
        <f>IF((C27-'Resultados ISO 16283-1'!$E$11)&gt;0,C27-'Resultados ISO 16283-1'!$E$11,0)</f>
        <v>11.600000000000001</v>
      </c>
      <c r="BJ27" s="139">
        <f>IF((D27-'Resultados ISO 16283-1'!$F$11)&gt;0,D27-'Resultados ISO 16283-1'!$F$11,0)</f>
        <v>14.3</v>
      </c>
      <c r="BK27" s="139">
        <f>IF((E27-'Resultados ISO 16283-1'!$G$11)&gt;0,E27-'Resultados ISO 16283-1'!$G$11,0)</f>
        <v>16.3</v>
      </c>
      <c r="BL27" s="139">
        <f>IF((F27-'Resultados ISO 16283-1'!$H$11)&gt;0,F27-'Resultados ISO 16283-1'!$H$11,0)</f>
        <v>19.5</v>
      </c>
      <c r="BM27" s="139">
        <f>IF((G27-'Resultados ISO 16283-1'!$I$11)&gt;0,G27-'Resultados ISO 16283-1'!$I$11,0)</f>
        <v>13.200000000000003</v>
      </c>
      <c r="BN27" s="139">
        <f>IF((H27-'Resultados ISO 16283-1'!$J$11)&gt;0,H27-'Resultados ISO 16283-1'!$J$11,0)</f>
        <v>16</v>
      </c>
      <c r="BO27" s="139">
        <f>IF((I27-'Resultados ISO 16283-1'!$K$11)&gt;0,I27-'Resultados ISO 16283-1'!$K$11,0)</f>
        <v>15.399999999999999</v>
      </c>
      <c r="BP27" s="139">
        <f>IF((J27-'Resultados ISO 16283-1'!$L$11)&gt;0,J27-'Resultados ISO 16283-1'!$L$11,0)</f>
        <v>25.299999999999997</v>
      </c>
      <c r="BQ27" s="139">
        <f>IF((K27-'Resultados ISO 16283-1'!$M$11)&gt;0,K27-'Resultados ISO 16283-1'!$M$11,0)</f>
        <v>14</v>
      </c>
      <c r="BR27" s="139">
        <f>IF((L27-'Resultados ISO 16283-1'!$N$11)&gt;0,L27-'Resultados ISO 16283-1'!$N$11,0)</f>
        <v>10.399999999999999</v>
      </c>
      <c r="BS27" s="139">
        <f>IF((M27-'Resultados ISO 16283-1'!$O$11)&gt;0,M27-'Resultados ISO 16283-1'!$O$11,0)</f>
        <v>11.100000000000001</v>
      </c>
      <c r="BT27" s="139">
        <f>IF((N27-'Resultados ISO 16283-1'!$P$11)&gt;0,N27-'Resultados ISO 16283-1'!$P$11,0)</f>
        <v>10.200000000000003</v>
      </c>
      <c r="BU27" s="139">
        <f>IF((O27-'Resultados ISO 16283-1'!$Q$11)&gt;0,O27-'Resultados ISO 16283-1'!$Q$11,0)</f>
        <v>6.2999999999999972</v>
      </c>
      <c r="BV27" s="139">
        <f>IF((P27-'Resultados ISO 16283-1'!$R$11)&gt;0,P27-'Resultados ISO 16283-1'!$R$11,0)</f>
        <v>2.8999999999999986</v>
      </c>
      <c r="BW27" s="139">
        <f>IF((Q27-'Resultados ISO 16283-1'!$S$11)&gt;0,Q27-'Resultados ISO 16283-1'!$S$11,0)</f>
        <v>2.5</v>
      </c>
      <c r="BX27" s="144">
        <f>IF((R27-'Resultados ISO 16283-1'!$T$11)&gt;0,R27-'Resultados ISO 16283-1'!$T$11,0)</f>
        <v>0</v>
      </c>
      <c r="BY27" s="123">
        <f t="shared" si="25"/>
        <v>189.00000000000003</v>
      </c>
      <c r="BZ27" s="118">
        <f t="shared" si="31"/>
        <v>0</v>
      </c>
      <c r="CA27" s="118">
        <f t="shared" si="26"/>
        <v>0</v>
      </c>
      <c r="CB27" s="119"/>
      <c r="CC27" s="353">
        <f>IF((D27-'Resultados ISO 16283-1'!$F$13)&gt;0,D27-'Resultados ISO 16283-1'!$F$13,0)</f>
        <v>12.399999999999999</v>
      </c>
      <c r="CD27" s="142">
        <f>IF((E27-'Resultados ISO 16283-1'!$G$13)&gt;0,E27-'Resultados ISO 16283-1'!$G$13,0)</f>
        <v>14.399999999999999</v>
      </c>
      <c r="CE27" s="142">
        <f>IF((F27-'Resultados ISO 16283-1'!$H$13)&gt;0,F27-'Resultados ISO 16283-1'!$H$13,0)</f>
        <v>17.5</v>
      </c>
      <c r="CF27" s="142">
        <f>IF((G27-'Resultados ISO 16283-1'!$I$13)&gt;0,G27-'Resultados ISO 16283-1'!$I$13,0)</f>
        <v>11.299999999999997</v>
      </c>
      <c r="CG27" s="142">
        <f>IF((H27-'Resultados ISO 16283-1'!$J$13)&gt;0,H27-'Resultados ISO 16283-1'!$J$13,0)</f>
        <v>14.100000000000001</v>
      </c>
      <c r="CH27" s="142">
        <f>IF((I27-'Resultados ISO 16283-1'!$K$13)&gt;0,I27-'Resultados ISO 16283-1'!$K$13,0)</f>
        <v>13.5</v>
      </c>
      <c r="CI27" s="142">
        <f>IF((J27-'Resultados ISO 16283-1'!$L$13)&gt;0,J27-'Resultados ISO 16283-1'!$L$13,0)</f>
        <v>23.4</v>
      </c>
      <c r="CJ27" s="142">
        <f>IF((K27-'Resultados ISO 16283-1'!$M$13)&gt;0,K27-'Resultados ISO 16283-1'!$M$13,0)</f>
        <v>12.100000000000001</v>
      </c>
      <c r="CK27" s="142">
        <f>IF((L27-'Resultados ISO 16283-1'!$N$13)&gt;0,L27-'Resultados ISO 16283-1'!$N$13,0)</f>
        <v>8.3999999999999986</v>
      </c>
      <c r="CL27" s="142">
        <f>IF((M27-'Resultados ISO 16283-1'!$O$13)&gt;0,M27-'Resultados ISO 16283-1'!$O$13,0)</f>
        <v>9.2000000000000028</v>
      </c>
      <c r="CM27" s="142">
        <f>IF((N27-'Resultados ISO 16283-1'!$P$13)&gt;0,N27-'Resultados ISO 16283-1'!$P$13,0)</f>
        <v>8.2999999999999972</v>
      </c>
      <c r="CN27" s="142">
        <f>IF((O27-'Resultados ISO 16283-1'!$Q$13)&gt;0,O27-'Resultados ISO 16283-1'!$Q$13,0)</f>
        <v>4.3999999999999986</v>
      </c>
      <c r="CO27" s="142">
        <f>IF((P27-'Resultados ISO 16283-1'!$R$13)&gt;0,P27-'Resultados ISO 16283-1'!$R$13,0)</f>
        <v>0.90000000000000568</v>
      </c>
      <c r="CP27" s="142">
        <f>IF((Q27-'Resultados ISO 16283-1'!$S$13)&gt;0,Q27-'Resultados ISO 16283-1'!$S$13,0)</f>
        <v>0.5</v>
      </c>
      <c r="CQ27" s="142">
        <f>IF((R27-'Resultados ISO 16283-1'!$T$13)&gt;0,R27-'Resultados ISO 16283-1'!$T$13,0)</f>
        <v>0</v>
      </c>
      <c r="CR27" s="354">
        <f>IF((S27-'Resultados ISO 16283-1'!$U$13)&gt;0,S27-'Resultados ISO 16283-1'!$U$13,0)</f>
        <v>0</v>
      </c>
      <c r="CS27" s="127">
        <f t="shared" si="32"/>
        <v>150.40000000000003</v>
      </c>
      <c r="CT27" s="128">
        <f t="shared" si="27"/>
        <v>0</v>
      </c>
      <c r="CU27" s="118">
        <f t="shared" si="33"/>
        <v>0</v>
      </c>
      <c r="CV27" s="118">
        <f t="shared" si="28"/>
        <v>0</v>
      </c>
    </row>
    <row r="28" spans="2:100" ht="14.25">
      <c r="B28" s="129">
        <v>-8</v>
      </c>
      <c r="C28" s="130">
        <f t="shared" si="4"/>
        <v>41</v>
      </c>
      <c r="D28" s="131">
        <f t="shared" si="5"/>
        <v>44</v>
      </c>
      <c r="E28" s="131">
        <f t="shared" si="6"/>
        <v>47</v>
      </c>
      <c r="F28" s="131">
        <f t="shared" si="7"/>
        <v>50</v>
      </c>
      <c r="G28" s="131">
        <f t="shared" si="8"/>
        <v>53</v>
      </c>
      <c r="H28" s="131">
        <f t="shared" si="9"/>
        <v>56</v>
      </c>
      <c r="I28" s="131">
        <f t="shared" si="10"/>
        <v>59</v>
      </c>
      <c r="J28" s="131">
        <f t="shared" si="11"/>
        <v>60</v>
      </c>
      <c r="K28" s="131">
        <f t="shared" si="12"/>
        <v>61</v>
      </c>
      <c r="L28" s="131">
        <f t="shared" si="13"/>
        <v>62</v>
      </c>
      <c r="M28" s="131">
        <f t="shared" si="14"/>
        <v>63</v>
      </c>
      <c r="N28" s="131">
        <f t="shared" si="15"/>
        <v>64</v>
      </c>
      <c r="O28" s="131">
        <f t="shared" si="16"/>
        <v>64</v>
      </c>
      <c r="P28" s="131">
        <f t="shared" si="17"/>
        <v>64</v>
      </c>
      <c r="Q28" s="131">
        <f t="shared" si="18"/>
        <v>64</v>
      </c>
      <c r="R28" s="132">
        <f t="shared" si="19"/>
        <v>64</v>
      </c>
      <c r="S28" s="133">
        <f t="shared" si="20"/>
        <v>64</v>
      </c>
      <c r="U28" s="134">
        <f>IF((C28-'Resultados ISO 16283-1'!$E$7)&gt;0,C28-'Resultados ISO 16283-1'!$E$7,0)</f>
        <v>8.6000000000000014</v>
      </c>
      <c r="V28" s="135">
        <f>IF((D28-'Resultados ISO 16283-1'!$F$7)&gt;0,D28-'Resultados ISO 16283-1'!$F$7,0)</f>
        <v>11.399999999999999</v>
      </c>
      <c r="W28" s="135">
        <f>IF((E28-'Resultados ISO 16283-1'!$G$7)&gt;0,E28-'Resultados ISO 16283-1'!$G$7,0)</f>
        <v>13.399999999999999</v>
      </c>
      <c r="X28" s="135">
        <f>IF((F28-'Resultados ISO 16283-1'!$H$7)&gt;0,F28-'Resultados ISO 16283-1'!$H$7,0)</f>
        <v>16.5</v>
      </c>
      <c r="Y28" s="135">
        <f>IF((G28-'Resultados ISO 16283-1'!$I$7)&gt;0,G28-'Resultados ISO 16283-1'!$I$7,0)</f>
        <v>10.299999999999997</v>
      </c>
      <c r="Z28" s="135">
        <f>IF((H28-'Resultados ISO 16283-1'!$J$7)&gt;0,H28-'Resultados ISO 16283-1'!$J$7,0)</f>
        <v>13.100000000000001</v>
      </c>
      <c r="AA28" s="135">
        <f>IF((I28-'Resultados ISO 16283-1'!$K$7)&gt;0,I28-'Resultados ISO 16283-1'!$K$7,0)</f>
        <v>12.5</v>
      </c>
      <c r="AB28" s="135">
        <f>IF((J28-'Resultados ISO 16283-1'!$L$7)&gt;0,J28-'Resultados ISO 16283-1'!$L$7,0)</f>
        <v>22.4</v>
      </c>
      <c r="AC28" s="135">
        <f>IF((K28-'Resultados ISO 16283-1'!$M$7)&gt;0,K28-'Resultados ISO 16283-1'!$M$7,0)</f>
        <v>11.100000000000001</v>
      </c>
      <c r="AD28" s="135">
        <f>IF((L28-'Resultados ISO 16283-1'!$N$7)&gt;0,L28-'Resultados ISO 16283-1'!$N$7,0)</f>
        <v>7.3999999999999986</v>
      </c>
      <c r="AE28" s="135">
        <f>IF((M28-'Resultados ISO 16283-1'!$O$7)&gt;0,M28-'Resultados ISO 16283-1'!$O$7,0)</f>
        <v>8.2000000000000028</v>
      </c>
      <c r="AF28" s="135">
        <f>IF((N28-'Resultados ISO 16283-1'!$P$7)&gt;0,N28-'Resultados ISO 16283-1'!$P$7,0)</f>
        <v>7.2999999999999972</v>
      </c>
      <c r="AG28" s="135">
        <f>IF((O28-'Resultados ISO 16283-1'!$Q$7)&gt;0,O28-'Resultados ISO 16283-1'!$Q$7,0)</f>
        <v>3.3999999999999986</v>
      </c>
      <c r="AH28" s="132">
        <f>IF((P28-'Resultados ISO 16283-1'!$R$7)&gt;0,P28-'Resultados ISO 16283-1'!$R$7,0)</f>
        <v>0</v>
      </c>
      <c r="AI28" s="132">
        <f>IF((Q28-'Resultados ISO 16283-1'!$S$7)&gt;0,Q28-'Resultados ISO 16283-1'!$S$7,0)</f>
        <v>0</v>
      </c>
      <c r="AJ28" s="133">
        <f>IF((R28-'Resultados ISO 16283-1'!$T$7)&gt;0,R28-'Resultados ISO 16283-1'!$T$7,0)</f>
        <v>0</v>
      </c>
      <c r="AK28" s="349">
        <f t="shared" si="21"/>
        <v>145.6</v>
      </c>
      <c r="AL28" s="118">
        <f t="shared" si="29"/>
        <v>0</v>
      </c>
      <c r="AM28" s="116">
        <f t="shared" si="22"/>
        <v>0</v>
      </c>
      <c r="AO28" s="134">
        <f>IF((C28-'Resultados ISO 16283-1'!$E$9)&gt;0,C28-'Resultados ISO 16283-1'!$E$9,0)</f>
        <v>4.7000000000000028</v>
      </c>
      <c r="AP28" s="135">
        <f>IF((D28-'Resultados ISO 16283-1'!$F$9)&gt;0,D28-'Resultados ISO 16283-1'!$F$9,0)</f>
        <v>7.3999999999999986</v>
      </c>
      <c r="AQ28" s="135">
        <f>IF((E28-'Resultados ISO 16283-1'!$G$9)&gt;0,E28-'Resultados ISO 16283-1'!$G$9,0)</f>
        <v>9.3999999999999986</v>
      </c>
      <c r="AR28" s="135">
        <f>IF((F28-'Resultados ISO 16283-1'!$H$9)&gt;0,F28-'Resultados ISO 16283-1'!$H$9,0)</f>
        <v>12.600000000000001</v>
      </c>
      <c r="AS28" s="135">
        <f>IF((G28-'Resultados ISO 16283-1'!$I$9)&gt;0,G28-'Resultados ISO 16283-1'!$I$9,0)</f>
        <v>6.2999999999999972</v>
      </c>
      <c r="AT28" s="135">
        <f>IF((H28-'Resultados ISO 16283-1'!$J$9)&gt;0,H28-'Resultados ISO 16283-1'!$J$9,0)</f>
        <v>9.1000000000000014</v>
      </c>
      <c r="AU28" s="135">
        <f>IF((I28-'Resultados ISO 16283-1'!$K$9)&gt;0,I28-'Resultados ISO 16283-1'!$K$9,0)</f>
        <v>8.5</v>
      </c>
      <c r="AV28" s="135">
        <f>IF((J28-'Resultados ISO 16283-1'!$L$9)&gt;0,J28-'Resultados ISO 16283-1'!$L$9,0)</f>
        <v>18.399999999999999</v>
      </c>
      <c r="AW28" s="135">
        <f>IF((K28-'Resultados ISO 16283-1'!$M$9)&gt;0,K28-'Resultados ISO 16283-1'!$M$9,0)</f>
        <v>7.1000000000000014</v>
      </c>
      <c r="AX28" s="135">
        <f>IF((L28-'Resultados ISO 16283-1'!$N$9)&gt;0,L28-'Resultados ISO 16283-1'!$N$9,0)</f>
        <v>3.3999999999999986</v>
      </c>
      <c r="AY28" s="135">
        <f>IF((M28-'Resultados ISO 16283-1'!$O$9)&gt;0,M28-'Resultados ISO 16283-1'!$O$9,0)</f>
        <v>4.2000000000000028</v>
      </c>
      <c r="AZ28" s="135">
        <f>IF((N28-'Resultados ISO 16283-1'!$P$9)&gt;0,N28-'Resultados ISO 16283-1'!$P$9,0)</f>
        <v>3.2999999999999972</v>
      </c>
      <c r="BA28" s="132">
        <f>IF((O28-'Resultados ISO 16283-1'!$Q$9)&gt;0,O28-'Resultados ISO 16283-1'!$Q$9,0)</f>
        <v>0</v>
      </c>
      <c r="BB28" s="132">
        <f>IF((P28-'Resultados ISO 16283-1'!$R$9)&gt;0,P28-'Resultados ISO 16283-1'!$R$9,0)</f>
        <v>0</v>
      </c>
      <c r="BC28" s="132">
        <f>IF((Q28-'Resultados ISO 16283-1'!$S$9)&gt;0,Q28-'Resultados ISO 16283-1'!$S$9,0)</f>
        <v>0</v>
      </c>
      <c r="BD28" s="133">
        <f>IF((R28-'Resultados ISO 16283-1'!$T$9)&gt;0,R28-'Resultados ISO 16283-1'!$T$9,0)</f>
        <v>0</v>
      </c>
      <c r="BE28" s="117">
        <f t="shared" si="23"/>
        <v>94.4</v>
      </c>
      <c r="BF28" s="137">
        <f t="shared" si="30"/>
        <v>0</v>
      </c>
      <c r="BG28" s="118">
        <f t="shared" si="24"/>
        <v>0</v>
      </c>
      <c r="BH28" s="119"/>
      <c r="BI28" s="138">
        <f>IF((C28-'Resultados ISO 16283-1'!$E$11)&gt;0,C28-'Resultados ISO 16283-1'!$E$11,0)</f>
        <v>10.600000000000001</v>
      </c>
      <c r="BJ28" s="139">
        <f>IF((D28-'Resultados ISO 16283-1'!$F$11)&gt;0,D28-'Resultados ISO 16283-1'!$F$11,0)</f>
        <v>13.3</v>
      </c>
      <c r="BK28" s="139">
        <f>IF((E28-'Resultados ISO 16283-1'!$G$11)&gt;0,E28-'Resultados ISO 16283-1'!$G$11,0)</f>
        <v>15.3</v>
      </c>
      <c r="BL28" s="139">
        <f>IF((F28-'Resultados ISO 16283-1'!$H$11)&gt;0,F28-'Resultados ISO 16283-1'!$H$11,0)</f>
        <v>18.5</v>
      </c>
      <c r="BM28" s="139">
        <f>IF((G28-'Resultados ISO 16283-1'!$I$11)&gt;0,G28-'Resultados ISO 16283-1'!$I$11,0)</f>
        <v>12.200000000000003</v>
      </c>
      <c r="BN28" s="139">
        <f>IF((H28-'Resultados ISO 16283-1'!$J$11)&gt;0,H28-'Resultados ISO 16283-1'!$J$11,0)</f>
        <v>15</v>
      </c>
      <c r="BO28" s="139">
        <f>IF((I28-'Resultados ISO 16283-1'!$K$11)&gt;0,I28-'Resultados ISO 16283-1'!$K$11,0)</f>
        <v>14.399999999999999</v>
      </c>
      <c r="BP28" s="139">
        <f>IF((J28-'Resultados ISO 16283-1'!$L$11)&gt;0,J28-'Resultados ISO 16283-1'!$L$11,0)</f>
        <v>24.299999999999997</v>
      </c>
      <c r="BQ28" s="139">
        <f>IF((K28-'Resultados ISO 16283-1'!$M$11)&gt;0,K28-'Resultados ISO 16283-1'!$M$11,0)</f>
        <v>13</v>
      </c>
      <c r="BR28" s="139">
        <f>IF((L28-'Resultados ISO 16283-1'!$N$11)&gt;0,L28-'Resultados ISO 16283-1'!$N$11,0)</f>
        <v>9.3999999999999986</v>
      </c>
      <c r="BS28" s="139">
        <f>IF((M28-'Resultados ISO 16283-1'!$O$11)&gt;0,M28-'Resultados ISO 16283-1'!$O$11,0)</f>
        <v>10.100000000000001</v>
      </c>
      <c r="BT28" s="139">
        <f>IF((N28-'Resultados ISO 16283-1'!$P$11)&gt;0,N28-'Resultados ISO 16283-1'!$P$11,0)</f>
        <v>9.2000000000000028</v>
      </c>
      <c r="BU28" s="139">
        <f>IF((O28-'Resultados ISO 16283-1'!$Q$11)&gt;0,O28-'Resultados ISO 16283-1'!$Q$11,0)</f>
        <v>5.2999999999999972</v>
      </c>
      <c r="BV28" s="139">
        <f>IF((P28-'Resultados ISO 16283-1'!$R$11)&gt;0,P28-'Resultados ISO 16283-1'!$R$11,0)</f>
        <v>1.8999999999999986</v>
      </c>
      <c r="BW28" s="139">
        <f>IF((Q28-'Resultados ISO 16283-1'!$S$11)&gt;0,Q28-'Resultados ISO 16283-1'!$S$11,0)</f>
        <v>1.5</v>
      </c>
      <c r="BX28" s="144">
        <f>IF((R28-'Resultados ISO 16283-1'!$T$11)&gt;0,R28-'Resultados ISO 16283-1'!$T$11,0)</f>
        <v>0</v>
      </c>
      <c r="BY28" s="123">
        <f t="shared" si="25"/>
        <v>174.00000000000003</v>
      </c>
      <c r="BZ28" s="118">
        <f t="shared" si="31"/>
        <v>0</v>
      </c>
      <c r="CA28" s="118">
        <f t="shared" si="26"/>
        <v>0</v>
      </c>
      <c r="CB28" s="119"/>
      <c r="CC28" s="353">
        <f>IF((D28-'Resultados ISO 16283-1'!$F$13)&gt;0,D28-'Resultados ISO 16283-1'!$F$13,0)</f>
        <v>11.399999999999999</v>
      </c>
      <c r="CD28" s="142">
        <f>IF((E28-'Resultados ISO 16283-1'!$G$13)&gt;0,E28-'Resultados ISO 16283-1'!$G$13,0)</f>
        <v>13.399999999999999</v>
      </c>
      <c r="CE28" s="142">
        <f>IF((F28-'Resultados ISO 16283-1'!$H$13)&gt;0,F28-'Resultados ISO 16283-1'!$H$13,0)</f>
        <v>16.5</v>
      </c>
      <c r="CF28" s="142">
        <f>IF((G28-'Resultados ISO 16283-1'!$I$13)&gt;0,G28-'Resultados ISO 16283-1'!$I$13,0)</f>
        <v>10.299999999999997</v>
      </c>
      <c r="CG28" s="142">
        <f>IF((H28-'Resultados ISO 16283-1'!$J$13)&gt;0,H28-'Resultados ISO 16283-1'!$J$13,0)</f>
        <v>13.100000000000001</v>
      </c>
      <c r="CH28" s="142">
        <f>IF((I28-'Resultados ISO 16283-1'!$K$13)&gt;0,I28-'Resultados ISO 16283-1'!$K$13,0)</f>
        <v>12.5</v>
      </c>
      <c r="CI28" s="142">
        <f>IF((J28-'Resultados ISO 16283-1'!$L$13)&gt;0,J28-'Resultados ISO 16283-1'!$L$13,0)</f>
        <v>22.4</v>
      </c>
      <c r="CJ28" s="142">
        <f>IF((K28-'Resultados ISO 16283-1'!$M$13)&gt;0,K28-'Resultados ISO 16283-1'!$M$13,0)</f>
        <v>11.100000000000001</v>
      </c>
      <c r="CK28" s="142">
        <f>IF((L28-'Resultados ISO 16283-1'!$N$13)&gt;0,L28-'Resultados ISO 16283-1'!$N$13,0)</f>
        <v>7.3999999999999986</v>
      </c>
      <c r="CL28" s="142">
        <f>IF((M28-'Resultados ISO 16283-1'!$O$13)&gt;0,M28-'Resultados ISO 16283-1'!$O$13,0)</f>
        <v>8.2000000000000028</v>
      </c>
      <c r="CM28" s="142">
        <f>IF((N28-'Resultados ISO 16283-1'!$P$13)&gt;0,N28-'Resultados ISO 16283-1'!$P$13,0)</f>
        <v>7.2999999999999972</v>
      </c>
      <c r="CN28" s="142">
        <f>IF((O28-'Resultados ISO 16283-1'!$Q$13)&gt;0,O28-'Resultados ISO 16283-1'!$Q$13,0)</f>
        <v>3.3999999999999986</v>
      </c>
      <c r="CO28" s="142">
        <f>IF((P28-'Resultados ISO 16283-1'!$R$13)&gt;0,P28-'Resultados ISO 16283-1'!$R$13,0)</f>
        <v>0</v>
      </c>
      <c r="CP28" s="142">
        <f>IF((Q28-'Resultados ISO 16283-1'!$S$13)&gt;0,Q28-'Resultados ISO 16283-1'!$S$13,0)</f>
        <v>0</v>
      </c>
      <c r="CQ28" s="142">
        <f>IF((R28-'Resultados ISO 16283-1'!$T$13)&gt;0,R28-'Resultados ISO 16283-1'!$T$13,0)</f>
        <v>0</v>
      </c>
      <c r="CR28" s="354">
        <f>IF((S28-'Resultados ISO 16283-1'!$U$13)&gt;0,S28-'Resultados ISO 16283-1'!$U$13,0)</f>
        <v>0</v>
      </c>
      <c r="CS28" s="127">
        <f t="shared" si="32"/>
        <v>137</v>
      </c>
      <c r="CT28" s="128">
        <f t="shared" si="27"/>
        <v>0</v>
      </c>
      <c r="CU28" s="118">
        <f t="shared" si="33"/>
        <v>0</v>
      </c>
      <c r="CV28" s="118">
        <f t="shared" si="28"/>
        <v>0</v>
      </c>
    </row>
    <row r="29" spans="2:100" ht="14.25">
      <c r="B29" s="129">
        <v>-7</v>
      </c>
      <c r="C29" s="130">
        <f t="shared" si="4"/>
        <v>40</v>
      </c>
      <c r="D29" s="131">
        <f t="shared" si="5"/>
        <v>43</v>
      </c>
      <c r="E29" s="131">
        <f t="shared" si="6"/>
        <v>46</v>
      </c>
      <c r="F29" s="131">
        <f t="shared" si="7"/>
        <v>49</v>
      </c>
      <c r="G29" s="131">
        <f t="shared" si="8"/>
        <v>52</v>
      </c>
      <c r="H29" s="131">
        <f t="shared" si="9"/>
        <v>55</v>
      </c>
      <c r="I29" s="131">
        <f t="shared" si="10"/>
        <v>58</v>
      </c>
      <c r="J29" s="131">
        <f t="shared" si="11"/>
        <v>59</v>
      </c>
      <c r="K29" s="131">
        <f t="shared" si="12"/>
        <v>60</v>
      </c>
      <c r="L29" s="131">
        <f t="shared" si="13"/>
        <v>61</v>
      </c>
      <c r="M29" s="131">
        <f t="shared" si="14"/>
        <v>62</v>
      </c>
      <c r="N29" s="131">
        <f t="shared" si="15"/>
        <v>63</v>
      </c>
      <c r="O29" s="131">
        <f t="shared" si="16"/>
        <v>63</v>
      </c>
      <c r="P29" s="131">
        <f t="shared" si="17"/>
        <v>63</v>
      </c>
      <c r="Q29" s="131">
        <f t="shared" si="18"/>
        <v>63</v>
      </c>
      <c r="R29" s="132">
        <f t="shared" si="19"/>
        <v>63</v>
      </c>
      <c r="S29" s="133">
        <f t="shared" si="20"/>
        <v>63</v>
      </c>
      <c r="U29" s="134">
        <f>IF((C29-'Resultados ISO 16283-1'!$E$7)&gt;0,C29-'Resultados ISO 16283-1'!$E$7,0)</f>
        <v>7.6000000000000014</v>
      </c>
      <c r="V29" s="135">
        <f>IF((D29-'Resultados ISO 16283-1'!$F$7)&gt;0,D29-'Resultados ISO 16283-1'!$F$7,0)</f>
        <v>10.399999999999999</v>
      </c>
      <c r="W29" s="135">
        <f>IF((E29-'Resultados ISO 16283-1'!$G$7)&gt;0,E29-'Resultados ISO 16283-1'!$G$7,0)</f>
        <v>12.399999999999999</v>
      </c>
      <c r="X29" s="135">
        <f>IF((F29-'Resultados ISO 16283-1'!$H$7)&gt;0,F29-'Resultados ISO 16283-1'!$H$7,0)</f>
        <v>15.5</v>
      </c>
      <c r="Y29" s="135">
        <f>IF((G29-'Resultados ISO 16283-1'!$I$7)&gt;0,G29-'Resultados ISO 16283-1'!$I$7,0)</f>
        <v>9.2999999999999972</v>
      </c>
      <c r="Z29" s="135">
        <f>IF((H29-'Resultados ISO 16283-1'!$J$7)&gt;0,H29-'Resultados ISO 16283-1'!$J$7,0)</f>
        <v>12.100000000000001</v>
      </c>
      <c r="AA29" s="135">
        <f>IF((I29-'Resultados ISO 16283-1'!$K$7)&gt;0,I29-'Resultados ISO 16283-1'!$K$7,0)</f>
        <v>11.5</v>
      </c>
      <c r="AB29" s="135">
        <f>IF((J29-'Resultados ISO 16283-1'!$L$7)&gt;0,J29-'Resultados ISO 16283-1'!$L$7,0)</f>
        <v>21.4</v>
      </c>
      <c r="AC29" s="135">
        <f>IF((K29-'Resultados ISO 16283-1'!$M$7)&gt;0,K29-'Resultados ISO 16283-1'!$M$7,0)</f>
        <v>10.100000000000001</v>
      </c>
      <c r="AD29" s="135">
        <f>IF((L29-'Resultados ISO 16283-1'!$N$7)&gt;0,L29-'Resultados ISO 16283-1'!$N$7,0)</f>
        <v>6.3999999999999986</v>
      </c>
      <c r="AE29" s="135">
        <f>IF((M29-'Resultados ISO 16283-1'!$O$7)&gt;0,M29-'Resultados ISO 16283-1'!$O$7,0)</f>
        <v>7.2000000000000028</v>
      </c>
      <c r="AF29" s="135">
        <f>IF((N29-'Resultados ISO 16283-1'!$P$7)&gt;0,N29-'Resultados ISO 16283-1'!$P$7,0)</f>
        <v>6.2999999999999972</v>
      </c>
      <c r="AG29" s="135">
        <f>IF((O29-'Resultados ISO 16283-1'!$Q$7)&gt;0,O29-'Resultados ISO 16283-1'!$Q$7,0)</f>
        <v>2.3999999999999986</v>
      </c>
      <c r="AH29" s="132">
        <f>IF((P29-'Resultados ISO 16283-1'!$R$7)&gt;0,P29-'Resultados ISO 16283-1'!$R$7,0)</f>
        <v>0</v>
      </c>
      <c r="AI29" s="132">
        <f>IF((Q29-'Resultados ISO 16283-1'!$S$7)&gt;0,Q29-'Resultados ISO 16283-1'!$S$7,0)</f>
        <v>0</v>
      </c>
      <c r="AJ29" s="133">
        <f>IF((R29-'Resultados ISO 16283-1'!$T$7)&gt;0,R29-'Resultados ISO 16283-1'!$T$7,0)</f>
        <v>0</v>
      </c>
      <c r="AK29" s="349">
        <f t="shared" si="21"/>
        <v>132.6</v>
      </c>
      <c r="AL29" s="118">
        <f t="shared" si="29"/>
        <v>0</v>
      </c>
      <c r="AM29" s="116">
        <f t="shared" si="22"/>
        <v>0</v>
      </c>
      <c r="AO29" s="134">
        <f>IF((C29-'Resultados ISO 16283-1'!$E$9)&gt;0,C29-'Resultados ISO 16283-1'!$E$9,0)</f>
        <v>3.7000000000000028</v>
      </c>
      <c r="AP29" s="135">
        <f>IF((D29-'Resultados ISO 16283-1'!$F$9)&gt;0,D29-'Resultados ISO 16283-1'!$F$9,0)</f>
        <v>6.3999999999999986</v>
      </c>
      <c r="AQ29" s="135">
        <f>IF((E29-'Resultados ISO 16283-1'!$G$9)&gt;0,E29-'Resultados ISO 16283-1'!$G$9,0)</f>
        <v>8.3999999999999986</v>
      </c>
      <c r="AR29" s="135">
        <f>IF((F29-'Resultados ISO 16283-1'!$H$9)&gt;0,F29-'Resultados ISO 16283-1'!$H$9,0)</f>
        <v>11.600000000000001</v>
      </c>
      <c r="AS29" s="135">
        <f>IF((G29-'Resultados ISO 16283-1'!$I$9)&gt;0,G29-'Resultados ISO 16283-1'!$I$9,0)</f>
        <v>5.2999999999999972</v>
      </c>
      <c r="AT29" s="135">
        <f>IF((H29-'Resultados ISO 16283-1'!$J$9)&gt;0,H29-'Resultados ISO 16283-1'!$J$9,0)</f>
        <v>8.1000000000000014</v>
      </c>
      <c r="AU29" s="135">
        <f>IF((I29-'Resultados ISO 16283-1'!$K$9)&gt;0,I29-'Resultados ISO 16283-1'!$K$9,0)</f>
        <v>7.5</v>
      </c>
      <c r="AV29" s="135">
        <f>IF((J29-'Resultados ISO 16283-1'!$L$9)&gt;0,J29-'Resultados ISO 16283-1'!$L$9,0)</f>
        <v>17.399999999999999</v>
      </c>
      <c r="AW29" s="135">
        <f>IF((K29-'Resultados ISO 16283-1'!$M$9)&gt;0,K29-'Resultados ISO 16283-1'!$M$9,0)</f>
        <v>6.1000000000000014</v>
      </c>
      <c r="AX29" s="135">
        <f>IF((L29-'Resultados ISO 16283-1'!$N$9)&gt;0,L29-'Resultados ISO 16283-1'!$N$9,0)</f>
        <v>2.3999999999999986</v>
      </c>
      <c r="AY29" s="135">
        <f>IF((M29-'Resultados ISO 16283-1'!$O$9)&gt;0,M29-'Resultados ISO 16283-1'!$O$9,0)</f>
        <v>3.2000000000000028</v>
      </c>
      <c r="AZ29" s="135">
        <f>IF((N29-'Resultados ISO 16283-1'!$P$9)&gt;0,N29-'Resultados ISO 16283-1'!$P$9,0)</f>
        <v>2.2999999999999972</v>
      </c>
      <c r="BA29" s="132">
        <f>IF((O29-'Resultados ISO 16283-1'!$Q$9)&gt;0,O29-'Resultados ISO 16283-1'!$Q$9,0)</f>
        <v>0</v>
      </c>
      <c r="BB29" s="132">
        <f>IF((P29-'Resultados ISO 16283-1'!$R$9)&gt;0,P29-'Resultados ISO 16283-1'!$R$9,0)</f>
        <v>0</v>
      </c>
      <c r="BC29" s="132">
        <f>IF((Q29-'Resultados ISO 16283-1'!$S$9)&gt;0,Q29-'Resultados ISO 16283-1'!$S$9,0)</f>
        <v>0</v>
      </c>
      <c r="BD29" s="133">
        <f>IF((R29-'Resultados ISO 16283-1'!$T$9)&gt;0,R29-'Resultados ISO 16283-1'!$T$9,0)</f>
        <v>0</v>
      </c>
      <c r="BE29" s="117">
        <f t="shared" si="23"/>
        <v>82.4</v>
      </c>
      <c r="BF29" s="137">
        <f t="shared" si="30"/>
        <v>0</v>
      </c>
      <c r="BG29" s="118">
        <f t="shared" si="24"/>
        <v>0</v>
      </c>
      <c r="BH29" s="119"/>
      <c r="BI29" s="138">
        <f>IF((C29-'Resultados ISO 16283-1'!$E$11)&gt;0,C29-'Resultados ISO 16283-1'!$E$11,0)</f>
        <v>9.6000000000000014</v>
      </c>
      <c r="BJ29" s="139">
        <f>IF((D29-'Resultados ISO 16283-1'!$F$11)&gt;0,D29-'Resultados ISO 16283-1'!$F$11,0)</f>
        <v>12.3</v>
      </c>
      <c r="BK29" s="139">
        <f>IF((E29-'Resultados ISO 16283-1'!$G$11)&gt;0,E29-'Resultados ISO 16283-1'!$G$11,0)</f>
        <v>14.3</v>
      </c>
      <c r="BL29" s="139">
        <f>IF((F29-'Resultados ISO 16283-1'!$H$11)&gt;0,F29-'Resultados ISO 16283-1'!$H$11,0)</f>
        <v>17.5</v>
      </c>
      <c r="BM29" s="139">
        <f>IF((G29-'Resultados ISO 16283-1'!$I$11)&gt;0,G29-'Resultados ISO 16283-1'!$I$11,0)</f>
        <v>11.200000000000003</v>
      </c>
      <c r="BN29" s="139">
        <f>IF((H29-'Resultados ISO 16283-1'!$J$11)&gt;0,H29-'Resultados ISO 16283-1'!$J$11,0)</f>
        <v>14</v>
      </c>
      <c r="BO29" s="139">
        <f>IF((I29-'Resultados ISO 16283-1'!$K$11)&gt;0,I29-'Resultados ISO 16283-1'!$K$11,0)</f>
        <v>13.399999999999999</v>
      </c>
      <c r="BP29" s="139">
        <f>IF((J29-'Resultados ISO 16283-1'!$L$11)&gt;0,J29-'Resultados ISO 16283-1'!$L$11,0)</f>
        <v>23.299999999999997</v>
      </c>
      <c r="BQ29" s="139">
        <f>IF((K29-'Resultados ISO 16283-1'!$M$11)&gt;0,K29-'Resultados ISO 16283-1'!$M$11,0)</f>
        <v>12</v>
      </c>
      <c r="BR29" s="139">
        <f>IF((L29-'Resultados ISO 16283-1'!$N$11)&gt;0,L29-'Resultados ISO 16283-1'!$N$11,0)</f>
        <v>8.3999999999999986</v>
      </c>
      <c r="BS29" s="139">
        <f>IF((M29-'Resultados ISO 16283-1'!$O$11)&gt;0,M29-'Resultados ISO 16283-1'!$O$11,0)</f>
        <v>9.1000000000000014</v>
      </c>
      <c r="BT29" s="139">
        <f>IF((N29-'Resultados ISO 16283-1'!$P$11)&gt;0,N29-'Resultados ISO 16283-1'!$P$11,0)</f>
        <v>8.2000000000000028</v>
      </c>
      <c r="BU29" s="139">
        <f>IF((O29-'Resultados ISO 16283-1'!$Q$11)&gt;0,O29-'Resultados ISO 16283-1'!$Q$11,0)</f>
        <v>4.2999999999999972</v>
      </c>
      <c r="BV29" s="139">
        <f>IF((P29-'Resultados ISO 16283-1'!$R$11)&gt;0,P29-'Resultados ISO 16283-1'!$R$11,0)</f>
        <v>0.89999999999999858</v>
      </c>
      <c r="BW29" s="139">
        <f>IF((Q29-'Resultados ISO 16283-1'!$S$11)&gt;0,Q29-'Resultados ISO 16283-1'!$S$11,0)</f>
        <v>0.5</v>
      </c>
      <c r="BX29" s="144">
        <f>IF((R29-'Resultados ISO 16283-1'!$T$11)&gt;0,R29-'Resultados ISO 16283-1'!$T$11,0)</f>
        <v>0</v>
      </c>
      <c r="BY29" s="123">
        <f t="shared" si="25"/>
        <v>159.00000000000003</v>
      </c>
      <c r="BZ29" s="118">
        <f t="shared" si="31"/>
        <v>0</v>
      </c>
      <c r="CA29" s="118">
        <f t="shared" si="26"/>
        <v>0</v>
      </c>
      <c r="CB29" s="119"/>
      <c r="CC29" s="353">
        <f>IF((D29-'Resultados ISO 16283-1'!$F$13)&gt;0,D29-'Resultados ISO 16283-1'!$F$13,0)</f>
        <v>10.399999999999999</v>
      </c>
      <c r="CD29" s="142">
        <f>IF((E29-'Resultados ISO 16283-1'!$G$13)&gt;0,E29-'Resultados ISO 16283-1'!$G$13,0)</f>
        <v>12.399999999999999</v>
      </c>
      <c r="CE29" s="142">
        <f>IF((F29-'Resultados ISO 16283-1'!$H$13)&gt;0,F29-'Resultados ISO 16283-1'!$H$13,0)</f>
        <v>15.5</v>
      </c>
      <c r="CF29" s="142">
        <f>IF((G29-'Resultados ISO 16283-1'!$I$13)&gt;0,G29-'Resultados ISO 16283-1'!$I$13,0)</f>
        <v>9.2999999999999972</v>
      </c>
      <c r="CG29" s="142">
        <f>IF((H29-'Resultados ISO 16283-1'!$J$13)&gt;0,H29-'Resultados ISO 16283-1'!$J$13,0)</f>
        <v>12.100000000000001</v>
      </c>
      <c r="CH29" s="142">
        <f>IF((I29-'Resultados ISO 16283-1'!$K$13)&gt;0,I29-'Resultados ISO 16283-1'!$K$13,0)</f>
        <v>11.5</v>
      </c>
      <c r="CI29" s="142">
        <f>IF((J29-'Resultados ISO 16283-1'!$L$13)&gt;0,J29-'Resultados ISO 16283-1'!$L$13,0)</f>
        <v>21.4</v>
      </c>
      <c r="CJ29" s="142">
        <f>IF((K29-'Resultados ISO 16283-1'!$M$13)&gt;0,K29-'Resultados ISO 16283-1'!$M$13,0)</f>
        <v>10.100000000000001</v>
      </c>
      <c r="CK29" s="142">
        <f>IF((L29-'Resultados ISO 16283-1'!$N$13)&gt;0,L29-'Resultados ISO 16283-1'!$N$13,0)</f>
        <v>6.3999999999999986</v>
      </c>
      <c r="CL29" s="142">
        <f>IF((M29-'Resultados ISO 16283-1'!$O$13)&gt;0,M29-'Resultados ISO 16283-1'!$O$13,0)</f>
        <v>7.2000000000000028</v>
      </c>
      <c r="CM29" s="142">
        <f>IF((N29-'Resultados ISO 16283-1'!$P$13)&gt;0,N29-'Resultados ISO 16283-1'!$P$13,0)</f>
        <v>6.2999999999999972</v>
      </c>
      <c r="CN29" s="142">
        <f>IF((O29-'Resultados ISO 16283-1'!$Q$13)&gt;0,O29-'Resultados ISO 16283-1'!$Q$13,0)</f>
        <v>2.3999999999999986</v>
      </c>
      <c r="CO29" s="142">
        <f>IF((P29-'Resultados ISO 16283-1'!$R$13)&gt;0,P29-'Resultados ISO 16283-1'!$R$13,0)</f>
        <v>0</v>
      </c>
      <c r="CP29" s="142">
        <f>IF((Q29-'Resultados ISO 16283-1'!$S$13)&gt;0,Q29-'Resultados ISO 16283-1'!$S$13,0)</f>
        <v>0</v>
      </c>
      <c r="CQ29" s="142">
        <f>IF((R29-'Resultados ISO 16283-1'!$T$13)&gt;0,R29-'Resultados ISO 16283-1'!$T$13,0)</f>
        <v>0</v>
      </c>
      <c r="CR29" s="354">
        <f>IF((S29-'Resultados ISO 16283-1'!$U$13)&gt;0,S29-'Resultados ISO 16283-1'!$U$13,0)</f>
        <v>0</v>
      </c>
      <c r="CS29" s="127">
        <f t="shared" si="32"/>
        <v>125</v>
      </c>
      <c r="CT29" s="128">
        <f t="shared" si="27"/>
        <v>0</v>
      </c>
      <c r="CU29" s="118">
        <f t="shared" si="33"/>
        <v>0</v>
      </c>
      <c r="CV29" s="118">
        <f t="shared" si="28"/>
        <v>0</v>
      </c>
    </row>
    <row r="30" spans="2:100" ht="14.25">
      <c r="B30" s="129">
        <v>-6</v>
      </c>
      <c r="C30" s="130">
        <f t="shared" si="4"/>
        <v>39</v>
      </c>
      <c r="D30" s="131">
        <f t="shared" si="5"/>
        <v>42</v>
      </c>
      <c r="E30" s="131">
        <f t="shared" si="6"/>
        <v>45</v>
      </c>
      <c r="F30" s="131">
        <f t="shared" si="7"/>
        <v>48</v>
      </c>
      <c r="G30" s="131">
        <f t="shared" si="8"/>
        <v>51</v>
      </c>
      <c r="H30" s="131">
        <f t="shared" si="9"/>
        <v>54</v>
      </c>
      <c r="I30" s="131">
        <f t="shared" si="10"/>
        <v>57</v>
      </c>
      <c r="J30" s="131">
        <f t="shared" si="11"/>
        <v>58</v>
      </c>
      <c r="K30" s="131">
        <f t="shared" si="12"/>
        <v>59</v>
      </c>
      <c r="L30" s="131">
        <f t="shared" si="13"/>
        <v>60</v>
      </c>
      <c r="M30" s="131">
        <f t="shared" si="14"/>
        <v>61</v>
      </c>
      <c r="N30" s="131">
        <f t="shared" si="15"/>
        <v>62</v>
      </c>
      <c r="O30" s="131">
        <f t="shared" si="16"/>
        <v>62</v>
      </c>
      <c r="P30" s="131">
        <f t="shared" si="17"/>
        <v>62</v>
      </c>
      <c r="Q30" s="131">
        <f t="shared" si="18"/>
        <v>62</v>
      </c>
      <c r="R30" s="132">
        <f t="shared" si="19"/>
        <v>62</v>
      </c>
      <c r="S30" s="133">
        <f t="shared" si="20"/>
        <v>62</v>
      </c>
      <c r="U30" s="134">
        <f>IF((C30-'Resultados ISO 16283-1'!$E$7)&gt;0,C30-'Resultados ISO 16283-1'!$E$7,0)</f>
        <v>6.6000000000000014</v>
      </c>
      <c r="V30" s="135">
        <f>IF((D30-'Resultados ISO 16283-1'!$F$7)&gt;0,D30-'Resultados ISO 16283-1'!$F$7,0)</f>
        <v>9.3999999999999986</v>
      </c>
      <c r="W30" s="135">
        <f>IF((E30-'Resultados ISO 16283-1'!$G$7)&gt;0,E30-'Resultados ISO 16283-1'!$G$7,0)</f>
        <v>11.399999999999999</v>
      </c>
      <c r="X30" s="135">
        <f>IF((F30-'Resultados ISO 16283-1'!$H$7)&gt;0,F30-'Resultados ISO 16283-1'!$H$7,0)</f>
        <v>14.5</v>
      </c>
      <c r="Y30" s="135">
        <f>IF((G30-'Resultados ISO 16283-1'!$I$7)&gt;0,G30-'Resultados ISO 16283-1'!$I$7,0)</f>
        <v>8.2999999999999972</v>
      </c>
      <c r="Z30" s="135">
        <f>IF((H30-'Resultados ISO 16283-1'!$J$7)&gt;0,H30-'Resultados ISO 16283-1'!$J$7,0)</f>
        <v>11.100000000000001</v>
      </c>
      <c r="AA30" s="135">
        <f>IF((I30-'Resultados ISO 16283-1'!$K$7)&gt;0,I30-'Resultados ISO 16283-1'!$K$7,0)</f>
        <v>10.5</v>
      </c>
      <c r="AB30" s="135">
        <f>IF((J30-'Resultados ISO 16283-1'!$L$7)&gt;0,J30-'Resultados ISO 16283-1'!$L$7,0)</f>
        <v>20.399999999999999</v>
      </c>
      <c r="AC30" s="135">
        <f>IF((K30-'Resultados ISO 16283-1'!$M$7)&gt;0,K30-'Resultados ISO 16283-1'!$M$7,0)</f>
        <v>9.1000000000000014</v>
      </c>
      <c r="AD30" s="135">
        <f>IF((L30-'Resultados ISO 16283-1'!$N$7)&gt;0,L30-'Resultados ISO 16283-1'!$N$7,0)</f>
        <v>5.3999999999999986</v>
      </c>
      <c r="AE30" s="135">
        <f>IF((M30-'Resultados ISO 16283-1'!$O$7)&gt;0,M30-'Resultados ISO 16283-1'!$O$7,0)</f>
        <v>6.2000000000000028</v>
      </c>
      <c r="AF30" s="135">
        <f>IF((N30-'Resultados ISO 16283-1'!$P$7)&gt;0,N30-'Resultados ISO 16283-1'!$P$7,0)</f>
        <v>5.2999999999999972</v>
      </c>
      <c r="AG30" s="135">
        <f>IF((O30-'Resultados ISO 16283-1'!$Q$7)&gt;0,O30-'Resultados ISO 16283-1'!$Q$7,0)</f>
        <v>1.3999999999999986</v>
      </c>
      <c r="AH30" s="132">
        <f>IF((P30-'Resultados ISO 16283-1'!$R$7)&gt;0,P30-'Resultados ISO 16283-1'!$R$7,0)</f>
        <v>0</v>
      </c>
      <c r="AI30" s="132">
        <f>IF((Q30-'Resultados ISO 16283-1'!$S$7)&gt;0,Q30-'Resultados ISO 16283-1'!$S$7,0)</f>
        <v>0</v>
      </c>
      <c r="AJ30" s="133">
        <f>IF((R30-'Resultados ISO 16283-1'!$T$7)&gt;0,R30-'Resultados ISO 16283-1'!$T$7,0)</f>
        <v>0</v>
      </c>
      <c r="AK30" s="349">
        <f t="shared" si="21"/>
        <v>119.6</v>
      </c>
      <c r="AL30" s="118">
        <f t="shared" si="29"/>
        <v>0</v>
      </c>
      <c r="AM30" s="116">
        <f t="shared" si="22"/>
        <v>0</v>
      </c>
      <c r="AO30" s="134">
        <f>IF((C30-'Resultados ISO 16283-1'!$E$9)&gt;0,C30-'Resultados ISO 16283-1'!$E$9,0)</f>
        <v>2.7000000000000028</v>
      </c>
      <c r="AP30" s="135">
        <f>IF((D30-'Resultados ISO 16283-1'!$F$9)&gt;0,D30-'Resultados ISO 16283-1'!$F$9,0)</f>
        <v>5.3999999999999986</v>
      </c>
      <c r="AQ30" s="135">
        <f>IF((E30-'Resultados ISO 16283-1'!$G$9)&gt;0,E30-'Resultados ISO 16283-1'!$G$9,0)</f>
        <v>7.3999999999999986</v>
      </c>
      <c r="AR30" s="135">
        <f>IF((F30-'Resultados ISO 16283-1'!$H$9)&gt;0,F30-'Resultados ISO 16283-1'!$H$9,0)</f>
        <v>10.600000000000001</v>
      </c>
      <c r="AS30" s="135">
        <f>IF((G30-'Resultados ISO 16283-1'!$I$9)&gt;0,G30-'Resultados ISO 16283-1'!$I$9,0)</f>
        <v>4.2999999999999972</v>
      </c>
      <c r="AT30" s="135">
        <f>IF((H30-'Resultados ISO 16283-1'!$J$9)&gt;0,H30-'Resultados ISO 16283-1'!$J$9,0)</f>
        <v>7.1000000000000014</v>
      </c>
      <c r="AU30" s="135">
        <f>IF((I30-'Resultados ISO 16283-1'!$K$9)&gt;0,I30-'Resultados ISO 16283-1'!$K$9,0)</f>
        <v>6.5</v>
      </c>
      <c r="AV30" s="135">
        <f>IF((J30-'Resultados ISO 16283-1'!$L$9)&gt;0,J30-'Resultados ISO 16283-1'!$L$9,0)</f>
        <v>16.399999999999999</v>
      </c>
      <c r="AW30" s="135">
        <f>IF((K30-'Resultados ISO 16283-1'!$M$9)&gt;0,K30-'Resultados ISO 16283-1'!$M$9,0)</f>
        <v>5.1000000000000014</v>
      </c>
      <c r="AX30" s="135">
        <f>IF((L30-'Resultados ISO 16283-1'!$N$9)&gt;0,L30-'Resultados ISO 16283-1'!$N$9,0)</f>
        <v>1.3999999999999986</v>
      </c>
      <c r="AY30" s="135">
        <f>IF((M30-'Resultados ISO 16283-1'!$O$9)&gt;0,M30-'Resultados ISO 16283-1'!$O$9,0)</f>
        <v>2.2000000000000028</v>
      </c>
      <c r="AZ30" s="135">
        <f>IF((N30-'Resultados ISO 16283-1'!$P$9)&gt;0,N30-'Resultados ISO 16283-1'!$P$9,0)</f>
        <v>1.2999999999999972</v>
      </c>
      <c r="BA30" s="132">
        <f>IF((O30-'Resultados ISO 16283-1'!$Q$9)&gt;0,O30-'Resultados ISO 16283-1'!$Q$9,0)</f>
        <v>0</v>
      </c>
      <c r="BB30" s="132">
        <f>IF((P30-'Resultados ISO 16283-1'!$R$9)&gt;0,P30-'Resultados ISO 16283-1'!$R$9,0)</f>
        <v>0</v>
      </c>
      <c r="BC30" s="132">
        <f>IF((Q30-'Resultados ISO 16283-1'!$S$9)&gt;0,Q30-'Resultados ISO 16283-1'!$S$9,0)</f>
        <v>0</v>
      </c>
      <c r="BD30" s="133">
        <f>IF((R30-'Resultados ISO 16283-1'!$T$9)&gt;0,R30-'Resultados ISO 16283-1'!$T$9,0)</f>
        <v>0</v>
      </c>
      <c r="BE30" s="117">
        <f t="shared" si="23"/>
        <v>70.400000000000006</v>
      </c>
      <c r="BF30" s="137">
        <f t="shared" si="30"/>
        <v>0</v>
      </c>
      <c r="BG30" s="118">
        <f t="shared" si="24"/>
        <v>0</v>
      </c>
      <c r="BH30" s="119"/>
      <c r="BI30" s="138">
        <f>IF((C30-'Resultados ISO 16283-1'!$E$11)&gt;0,C30-'Resultados ISO 16283-1'!$E$11,0)</f>
        <v>8.6000000000000014</v>
      </c>
      <c r="BJ30" s="139">
        <f>IF((D30-'Resultados ISO 16283-1'!$F$11)&gt;0,D30-'Resultados ISO 16283-1'!$F$11,0)</f>
        <v>11.3</v>
      </c>
      <c r="BK30" s="139">
        <f>IF((E30-'Resultados ISO 16283-1'!$G$11)&gt;0,E30-'Resultados ISO 16283-1'!$G$11,0)</f>
        <v>13.3</v>
      </c>
      <c r="BL30" s="139">
        <f>IF((F30-'Resultados ISO 16283-1'!$H$11)&gt;0,F30-'Resultados ISO 16283-1'!$H$11,0)</f>
        <v>16.5</v>
      </c>
      <c r="BM30" s="139">
        <f>IF((G30-'Resultados ISO 16283-1'!$I$11)&gt;0,G30-'Resultados ISO 16283-1'!$I$11,0)</f>
        <v>10.200000000000003</v>
      </c>
      <c r="BN30" s="139">
        <f>IF((H30-'Resultados ISO 16283-1'!$J$11)&gt;0,H30-'Resultados ISO 16283-1'!$J$11,0)</f>
        <v>13</v>
      </c>
      <c r="BO30" s="139">
        <f>IF((I30-'Resultados ISO 16283-1'!$K$11)&gt;0,I30-'Resultados ISO 16283-1'!$K$11,0)</f>
        <v>12.399999999999999</v>
      </c>
      <c r="BP30" s="139">
        <f>IF((J30-'Resultados ISO 16283-1'!$L$11)&gt;0,J30-'Resultados ISO 16283-1'!$L$11,0)</f>
        <v>22.299999999999997</v>
      </c>
      <c r="BQ30" s="139">
        <f>IF((K30-'Resultados ISO 16283-1'!$M$11)&gt;0,K30-'Resultados ISO 16283-1'!$M$11,0)</f>
        <v>11</v>
      </c>
      <c r="BR30" s="139">
        <f>IF((L30-'Resultados ISO 16283-1'!$N$11)&gt;0,L30-'Resultados ISO 16283-1'!$N$11,0)</f>
        <v>7.3999999999999986</v>
      </c>
      <c r="BS30" s="139">
        <f>IF((M30-'Resultados ISO 16283-1'!$O$11)&gt;0,M30-'Resultados ISO 16283-1'!$O$11,0)</f>
        <v>8.1000000000000014</v>
      </c>
      <c r="BT30" s="139">
        <f>IF((N30-'Resultados ISO 16283-1'!$P$11)&gt;0,N30-'Resultados ISO 16283-1'!$P$11,0)</f>
        <v>7.2000000000000028</v>
      </c>
      <c r="BU30" s="139">
        <f>IF((O30-'Resultados ISO 16283-1'!$Q$11)&gt;0,O30-'Resultados ISO 16283-1'!$Q$11,0)</f>
        <v>3.2999999999999972</v>
      </c>
      <c r="BV30" s="145">
        <f>IF((P30-'Resultados ISO 16283-1'!$R$11)&gt;0,P30-'Resultados ISO 16283-1'!$R$11,0)</f>
        <v>0</v>
      </c>
      <c r="BW30" s="145">
        <f>IF((Q30-'Resultados ISO 16283-1'!$S$11)&gt;0,Q30-'Resultados ISO 16283-1'!$S$11,0)</f>
        <v>0</v>
      </c>
      <c r="BX30" s="144">
        <f>IF((R30-'Resultados ISO 16283-1'!$T$11)&gt;0,R30-'Resultados ISO 16283-1'!$T$11,0)</f>
        <v>0</v>
      </c>
      <c r="BY30" s="123">
        <f t="shared" si="25"/>
        <v>144.60000000000002</v>
      </c>
      <c r="BZ30" s="118">
        <f t="shared" si="31"/>
        <v>0</v>
      </c>
      <c r="CA30" s="118">
        <f t="shared" si="26"/>
        <v>0</v>
      </c>
      <c r="CB30" s="119"/>
      <c r="CC30" s="353">
        <f>IF((D30-'Resultados ISO 16283-1'!$F$13)&gt;0,D30-'Resultados ISO 16283-1'!$F$13,0)</f>
        <v>9.3999999999999986</v>
      </c>
      <c r="CD30" s="142">
        <f>IF((E30-'Resultados ISO 16283-1'!$G$13)&gt;0,E30-'Resultados ISO 16283-1'!$G$13,0)</f>
        <v>11.399999999999999</v>
      </c>
      <c r="CE30" s="142">
        <f>IF((F30-'Resultados ISO 16283-1'!$H$13)&gt;0,F30-'Resultados ISO 16283-1'!$H$13,0)</f>
        <v>14.5</v>
      </c>
      <c r="CF30" s="142">
        <f>IF((G30-'Resultados ISO 16283-1'!$I$13)&gt;0,G30-'Resultados ISO 16283-1'!$I$13,0)</f>
        <v>8.2999999999999972</v>
      </c>
      <c r="CG30" s="142">
        <f>IF((H30-'Resultados ISO 16283-1'!$J$13)&gt;0,H30-'Resultados ISO 16283-1'!$J$13,0)</f>
        <v>11.100000000000001</v>
      </c>
      <c r="CH30" s="142">
        <f>IF((I30-'Resultados ISO 16283-1'!$K$13)&gt;0,I30-'Resultados ISO 16283-1'!$K$13,0)</f>
        <v>10.5</v>
      </c>
      <c r="CI30" s="142">
        <f>IF((J30-'Resultados ISO 16283-1'!$L$13)&gt;0,J30-'Resultados ISO 16283-1'!$L$13,0)</f>
        <v>20.399999999999999</v>
      </c>
      <c r="CJ30" s="142">
        <f>IF((K30-'Resultados ISO 16283-1'!$M$13)&gt;0,K30-'Resultados ISO 16283-1'!$M$13,0)</f>
        <v>9.1000000000000014</v>
      </c>
      <c r="CK30" s="142">
        <f>IF((L30-'Resultados ISO 16283-1'!$N$13)&gt;0,L30-'Resultados ISO 16283-1'!$N$13,0)</f>
        <v>5.3999999999999986</v>
      </c>
      <c r="CL30" s="142">
        <f>IF((M30-'Resultados ISO 16283-1'!$O$13)&gt;0,M30-'Resultados ISO 16283-1'!$O$13,0)</f>
        <v>6.2000000000000028</v>
      </c>
      <c r="CM30" s="142">
        <f>IF((N30-'Resultados ISO 16283-1'!$P$13)&gt;0,N30-'Resultados ISO 16283-1'!$P$13,0)</f>
        <v>5.2999999999999972</v>
      </c>
      <c r="CN30" s="142">
        <f>IF((O30-'Resultados ISO 16283-1'!$Q$13)&gt;0,O30-'Resultados ISO 16283-1'!$Q$13,0)</f>
        <v>1.3999999999999986</v>
      </c>
      <c r="CO30" s="142">
        <f>IF((P30-'Resultados ISO 16283-1'!$R$13)&gt;0,P30-'Resultados ISO 16283-1'!$R$13,0)</f>
        <v>0</v>
      </c>
      <c r="CP30" s="142">
        <f>IF((Q30-'Resultados ISO 16283-1'!$S$13)&gt;0,Q30-'Resultados ISO 16283-1'!$S$13,0)</f>
        <v>0</v>
      </c>
      <c r="CQ30" s="142">
        <f>IF((R30-'Resultados ISO 16283-1'!$T$13)&gt;0,R30-'Resultados ISO 16283-1'!$T$13,0)</f>
        <v>0</v>
      </c>
      <c r="CR30" s="354">
        <f>IF((S30-'Resultados ISO 16283-1'!$U$13)&gt;0,S30-'Resultados ISO 16283-1'!$U$13,0)</f>
        <v>0</v>
      </c>
      <c r="CS30" s="127">
        <f t="shared" si="32"/>
        <v>113</v>
      </c>
      <c r="CT30" s="128">
        <f t="shared" si="27"/>
        <v>0</v>
      </c>
      <c r="CU30" s="118">
        <f t="shared" si="33"/>
        <v>0</v>
      </c>
      <c r="CV30" s="118">
        <f t="shared" si="28"/>
        <v>0</v>
      </c>
    </row>
    <row r="31" spans="2:100" ht="14.25">
      <c r="B31" s="129">
        <v>-5</v>
      </c>
      <c r="C31" s="130">
        <f t="shared" si="4"/>
        <v>38</v>
      </c>
      <c r="D31" s="131">
        <f t="shared" si="5"/>
        <v>41</v>
      </c>
      <c r="E31" s="131">
        <f t="shared" si="6"/>
        <v>44</v>
      </c>
      <c r="F31" s="131">
        <f t="shared" si="7"/>
        <v>47</v>
      </c>
      <c r="G31" s="131">
        <f t="shared" si="8"/>
        <v>50</v>
      </c>
      <c r="H31" s="131">
        <f t="shared" si="9"/>
        <v>53</v>
      </c>
      <c r="I31" s="131">
        <f t="shared" si="10"/>
        <v>56</v>
      </c>
      <c r="J31" s="131">
        <f t="shared" si="11"/>
        <v>57</v>
      </c>
      <c r="K31" s="131">
        <f t="shared" si="12"/>
        <v>58</v>
      </c>
      <c r="L31" s="131">
        <f t="shared" si="13"/>
        <v>59</v>
      </c>
      <c r="M31" s="131">
        <f t="shared" si="14"/>
        <v>60</v>
      </c>
      <c r="N31" s="131">
        <f t="shared" si="15"/>
        <v>61</v>
      </c>
      <c r="O31" s="131">
        <f t="shared" si="16"/>
        <v>61</v>
      </c>
      <c r="P31" s="131">
        <f t="shared" si="17"/>
        <v>61</v>
      </c>
      <c r="Q31" s="131">
        <f t="shared" si="18"/>
        <v>61</v>
      </c>
      <c r="R31" s="132">
        <f t="shared" si="19"/>
        <v>61</v>
      </c>
      <c r="S31" s="133">
        <f t="shared" si="20"/>
        <v>61</v>
      </c>
      <c r="U31" s="134">
        <f>IF((C31-'Resultados ISO 16283-1'!$E$7)&gt;0,C31-'Resultados ISO 16283-1'!$E$7,0)</f>
        <v>5.6000000000000014</v>
      </c>
      <c r="V31" s="135">
        <f>IF((D31-'Resultados ISO 16283-1'!$F$7)&gt;0,D31-'Resultados ISO 16283-1'!$F$7,0)</f>
        <v>8.3999999999999986</v>
      </c>
      <c r="W31" s="135">
        <f>IF((E31-'Resultados ISO 16283-1'!$G$7)&gt;0,E31-'Resultados ISO 16283-1'!$G$7,0)</f>
        <v>10.399999999999999</v>
      </c>
      <c r="X31" s="135">
        <f>IF((F31-'Resultados ISO 16283-1'!$H$7)&gt;0,F31-'Resultados ISO 16283-1'!$H$7,0)</f>
        <v>13.5</v>
      </c>
      <c r="Y31" s="135">
        <f>IF((G31-'Resultados ISO 16283-1'!$I$7)&gt;0,G31-'Resultados ISO 16283-1'!$I$7,0)</f>
        <v>7.2999999999999972</v>
      </c>
      <c r="Z31" s="135">
        <f>IF((H31-'Resultados ISO 16283-1'!$J$7)&gt;0,H31-'Resultados ISO 16283-1'!$J$7,0)</f>
        <v>10.100000000000001</v>
      </c>
      <c r="AA31" s="135">
        <f>IF((I31-'Resultados ISO 16283-1'!$K$7)&gt;0,I31-'Resultados ISO 16283-1'!$K$7,0)</f>
        <v>9.5</v>
      </c>
      <c r="AB31" s="135">
        <f>IF((J31-'Resultados ISO 16283-1'!$L$7)&gt;0,J31-'Resultados ISO 16283-1'!$L$7,0)</f>
        <v>19.399999999999999</v>
      </c>
      <c r="AC31" s="135">
        <f>IF((K31-'Resultados ISO 16283-1'!$M$7)&gt;0,K31-'Resultados ISO 16283-1'!$M$7,0)</f>
        <v>8.1000000000000014</v>
      </c>
      <c r="AD31" s="135">
        <f>IF((L31-'Resultados ISO 16283-1'!$N$7)&gt;0,L31-'Resultados ISO 16283-1'!$N$7,0)</f>
        <v>4.3999999999999986</v>
      </c>
      <c r="AE31" s="135">
        <f>IF((M31-'Resultados ISO 16283-1'!$O$7)&gt;0,M31-'Resultados ISO 16283-1'!$O$7,0)</f>
        <v>5.2000000000000028</v>
      </c>
      <c r="AF31" s="135">
        <f>IF((N31-'Resultados ISO 16283-1'!$P$7)&gt;0,N31-'Resultados ISO 16283-1'!$P$7,0)</f>
        <v>4.2999999999999972</v>
      </c>
      <c r="AG31" s="135">
        <f>IF((O31-'Resultados ISO 16283-1'!$Q$7)&gt;0,O31-'Resultados ISO 16283-1'!$Q$7,0)</f>
        <v>0.39999999999999858</v>
      </c>
      <c r="AH31" s="132">
        <f>IF((P31-'Resultados ISO 16283-1'!$R$7)&gt;0,P31-'Resultados ISO 16283-1'!$R$7,0)</f>
        <v>0</v>
      </c>
      <c r="AI31" s="132">
        <f>IF((Q31-'Resultados ISO 16283-1'!$S$7)&gt;0,Q31-'Resultados ISO 16283-1'!$S$7,0)</f>
        <v>0</v>
      </c>
      <c r="AJ31" s="133">
        <f>IF((R31-'Resultados ISO 16283-1'!$T$7)&gt;0,R31-'Resultados ISO 16283-1'!$T$7,0)</f>
        <v>0</v>
      </c>
      <c r="AK31" s="349">
        <f t="shared" si="21"/>
        <v>106.6</v>
      </c>
      <c r="AL31" s="118">
        <f t="shared" si="29"/>
        <v>0</v>
      </c>
      <c r="AM31" s="116">
        <f t="shared" si="22"/>
        <v>0</v>
      </c>
      <c r="AO31" s="134">
        <f>IF((C31-'Resultados ISO 16283-1'!$E$9)&gt;0,C31-'Resultados ISO 16283-1'!$E$9,0)</f>
        <v>1.7000000000000028</v>
      </c>
      <c r="AP31" s="135">
        <f>IF((D31-'Resultados ISO 16283-1'!$F$9)&gt;0,D31-'Resultados ISO 16283-1'!$F$9,0)</f>
        <v>4.3999999999999986</v>
      </c>
      <c r="AQ31" s="135">
        <f>IF((E31-'Resultados ISO 16283-1'!$G$9)&gt;0,E31-'Resultados ISO 16283-1'!$G$9,0)</f>
        <v>6.3999999999999986</v>
      </c>
      <c r="AR31" s="135">
        <f>IF((F31-'Resultados ISO 16283-1'!$H$9)&gt;0,F31-'Resultados ISO 16283-1'!$H$9,0)</f>
        <v>9.6000000000000014</v>
      </c>
      <c r="AS31" s="135">
        <f>IF((G31-'Resultados ISO 16283-1'!$I$9)&gt;0,G31-'Resultados ISO 16283-1'!$I$9,0)</f>
        <v>3.2999999999999972</v>
      </c>
      <c r="AT31" s="135">
        <f>IF((H31-'Resultados ISO 16283-1'!$J$9)&gt;0,H31-'Resultados ISO 16283-1'!$J$9,0)</f>
        <v>6.1000000000000014</v>
      </c>
      <c r="AU31" s="135">
        <f>IF((I31-'Resultados ISO 16283-1'!$K$9)&gt;0,I31-'Resultados ISO 16283-1'!$K$9,0)</f>
        <v>5.5</v>
      </c>
      <c r="AV31" s="135">
        <f>IF((J31-'Resultados ISO 16283-1'!$L$9)&gt;0,J31-'Resultados ISO 16283-1'!$L$9,0)</f>
        <v>15.399999999999999</v>
      </c>
      <c r="AW31" s="135">
        <f>IF((K31-'Resultados ISO 16283-1'!$M$9)&gt;0,K31-'Resultados ISO 16283-1'!$M$9,0)</f>
        <v>4.1000000000000014</v>
      </c>
      <c r="AX31" s="135">
        <f>IF((L31-'Resultados ISO 16283-1'!$N$9)&gt;0,L31-'Resultados ISO 16283-1'!$N$9,0)</f>
        <v>0.39999999999999858</v>
      </c>
      <c r="AY31" s="135">
        <f>IF((M31-'Resultados ISO 16283-1'!$O$9)&gt;0,M31-'Resultados ISO 16283-1'!$O$9,0)</f>
        <v>1.2000000000000028</v>
      </c>
      <c r="AZ31" s="135">
        <f>IF((N31-'Resultados ISO 16283-1'!$P$9)&gt;0,N31-'Resultados ISO 16283-1'!$P$9,0)</f>
        <v>0.29999999999999716</v>
      </c>
      <c r="BA31" s="132">
        <f>IF((O31-'Resultados ISO 16283-1'!$Q$9)&gt;0,O31-'Resultados ISO 16283-1'!$Q$9,0)</f>
        <v>0</v>
      </c>
      <c r="BB31" s="132">
        <f>IF((P31-'Resultados ISO 16283-1'!$R$9)&gt;0,P31-'Resultados ISO 16283-1'!$R$9,0)</f>
        <v>0</v>
      </c>
      <c r="BC31" s="132">
        <f>IF((Q31-'Resultados ISO 16283-1'!$S$9)&gt;0,Q31-'Resultados ISO 16283-1'!$S$9,0)</f>
        <v>0</v>
      </c>
      <c r="BD31" s="133">
        <f>IF((R31-'Resultados ISO 16283-1'!$T$9)&gt;0,R31-'Resultados ISO 16283-1'!$T$9,0)</f>
        <v>0</v>
      </c>
      <c r="BE31" s="117">
        <f t="shared" si="23"/>
        <v>58.4</v>
      </c>
      <c r="BF31" s="137">
        <f t="shared" si="30"/>
        <v>0</v>
      </c>
      <c r="BG31" s="118">
        <f t="shared" si="24"/>
        <v>0</v>
      </c>
      <c r="BH31" s="119"/>
      <c r="BI31" s="138">
        <f>IF((C31-'Resultados ISO 16283-1'!$E$11)&gt;0,C31-'Resultados ISO 16283-1'!$E$11,0)</f>
        <v>7.6000000000000014</v>
      </c>
      <c r="BJ31" s="139">
        <f>IF((D31-'Resultados ISO 16283-1'!$F$11)&gt;0,D31-'Resultados ISO 16283-1'!$F$11,0)</f>
        <v>10.3</v>
      </c>
      <c r="BK31" s="139">
        <f>IF((E31-'Resultados ISO 16283-1'!$G$11)&gt;0,E31-'Resultados ISO 16283-1'!$G$11,0)</f>
        <v>12.3</v>
      </c>
      <c r="BL31" s="139">
        <f>IF((F31-'Resultados ISO 16283-1'!$H$11)&gt;0,F31-'Resultados ISO 16283-1'!$H$11,0)</f>
        <v>15.5</v>
      </c>
      <c r="BM31" s="139">
        <f>IF((G31-'Resultados ISO 16283-1'!$I$11)&gt;0,G31-'Resultados ISO 16283-1'!$I$11,0)</f>
        <v>9.2000000000000028</v>
      </c>
      <c r="BN31" s="139">
        <f>IF((H31-'Resultados ISO 16283-1'!$J$11)&gt;0,H31-'Resultados ISO 16283-1'!$J$11,0)</f>
        <v>12</v>
      </c>
      <c r="BO31" s="139">
        <f>IF((I31-'Resultados ISO 16283-1'!$K$11)&gt;0,I31-'Resultados ISO 16283-1'!$K$11,0)</f>
        <v>11.399999999999999</v>
      </c>
      <c r="BP31" s="139">
        <f>IF((J31-'Resultados ISO 16283-1'!$L$11)&gt;0,J31-'Resultados ISO 16283-1'!$L$11,0)</f>
        <v>21.299999999999997</v>
      </c>
      <c r="BQ31" s="139">
        <f>IF((K31-'Resultados ISO 16283-1'!$M$11)&gt;0,K31-'Resultados ISO 16283-1'!$M$11,0)</f>
        <v>10</v>
      </c>
      <c r="BR31" s="139">
        <f>IF((L31-'Resultados ISO 16283-1'!$N$11)&gt;0,L31-'Resultados ISO 16283-1'!$N$11,0)</f>
        <v>6.3999999999999986</v>
      </c>
      <c r="BS31" s="139">
        <f>IF((M31-'Resultados ISO 16283-1'!$O$11)&gt;0,M31-'Resultados ISO 16283-1'!$O$11,0)</f>
        <v>7.1000000000000014</v>
      </c>
      <c r="BT31" s="139">
        <f>IF((N31-'Resultados ISO 16283-1'!$P$11)&gt;0,N31-'Resultados ISO 16283-1'!$P$11,0)</f>
        <v>6.2000000000000028</v>
      </c>
      <c r="BU31" s="139">
        <f>IF((O31-'Resultados ISO 16283-1'!$Q$11)&gt;0,O31-'Resultados ISO 16283-1'!$Q$11,0)</f>
        <v>2.2999999999999972</v>
      </c>
      <c r="BV31" s="145">
        <f>IF((P31-'Resultados ISO 16283-1'!$R$11)&gt;0,P31-'Resultados ISO 16283-1'!$R$11,0)</f>
        <v>0</v>
      </c>
      <c r="BW31" s="145">
        <f>IF((Q31-'Resultados ISO 16283-1'!$S$11)&gt;0,Q31-'Resultados ISO 16283-1'!$S$11,0)</f>
        <v>0</v>
      </c>
      <c r="BX31" s="144">
        <f>IF((R31-'Resultados ISO 16283-1'!$T$11)&gt;0,R31-'Resultados ISO 16283-1'!$T$11,0)</f>
        <v>0</v>
      </c>
      <c r="BY31" s="123">
        <f t="shared" si="25"/>
        <v>131.60000000000002</v>
      </c>
      <c r="BZ31" s="118">
        <f t="shared" si="31"/>
        <v>0</v>
      </c>
      <c r="CA31" s="118">
        <f t="shared" si="26"/>
        <v>0</v>
      </c>
      <c r="CB31" s="119"/>
      <c r="CC31" s="353">
        <f>IF((D31-'Resultados ISO 16283-1'!$F$13)&gt;0,D31-'Resultados ISO 16283-1'!$F$13,0)</f>
        <v>8.3999999999999986</v>
      </c>
      <c r="CD31" s="142">
        <f>IF((E31-'Resultados ISO 16283-1'!$G$13)&gt;0,E31-'Resultados ISO 16283-1'!$G$13,0)</f>
        <v>10.399999999999999</v>
      </c>
      <c r="CE31" s="142">
        <f>IF((F31-'Resultados ISO 16283-1'!$H$13)&gt;0,F31-'Resultados ISO 16283-1'!$H$13,0)</f>
        <v>13.5</v>
      </c>
      <c r="CF31" s="142">
        <f>IF((G31-'Resultados ISO 16283-1'!$I$13)&gt;0,G31-'Resultados ISO 16283-1'!$I$13,0)</f>
        <v>7.2999999999999972</v>
      </c>
      <c r="CG31" s="142">
        <f>IF((H31-'Resultados ISO 16283-1'!$J$13)&gt;0,H31-'Resultados ISO 16283-1'!$J$13,0)</f>
        <v>10.100000000000001</v>
      </c>
      <c r="CH31" s="142">
        <f>IF((I31-'Resultados ISO 16283-1'!$K$13)&gt;0,I31-'Resultados ISO 16283-1'!$K$13,0)</f>
        <v>9.5</v>
      </c>
      <c r="CI31" s="142">
        <f>IF((J31-'Resultados ISO 16283-1'!$L$13)&gt;0,J31-'Resultados ISO 16283-1'!$L$13,0)</f>
        <v>19.399999999999999</v>
      </c>
      <c r="CJ31" s="142">
        <f>IF((K31-'Resultados ISO 16283-1'!$M$13)&gt;0,K31-'Resultados ISO 16283-1'!$M$13,0)</f>
        <v>8.1000000000000014</v>
      </c>
      <c r="CK31" s="142">
        <f>IF((L31-'Resultados ISO 16283-1'!$N$13)&gt;0,L31-'Resultados ISO 16283-1'!$N$13,0)</f>
        <v>4.3999999999999986</v>
      </c>
      <c r="CL31" s="142">
        <f>IF((M31-'Resultados ISO 16283-1'!$O$13)&gt;0,M31-'Resultados ISO 16283-1'!$O$13,0)</f>
        <v>5.2000000000000028</v>
      </c>
      <c r="CM31" s="142">
        <f>IF((N31-'Resultados ISO 16283-1'!$P$13)&gt;0,N31-'Resultados ISO 16283-1'!$P$13,0)</f>
        <v>4.2999999999999972</v>
      </c>
      <c r="CN31" s="142">
        <f>IF((O31-'Resultados ISO 16283-1'!$Q$13)&gt;0,O31-'Resultados ISO 16283-1'!$Q$13,0)</f>
        <v>0.39999999999999858</v>
      </c>
      <c r="CO31" s="142">
        <f>IF((P31-'Resultados ISO 16283-1'!$R$13)&gt;0,P31-'Resultados ISO 16283-1'!$R$13,0)</f>
        <v>0</v>
      </c>
      <c r="CP31" s="142">
        <f>IF((Q31-'Resultados ISO 16283-1'!$S$13)&gt;0,Q31-'Resultados ISO 16283-1'!$S$13,0)</f>
        <v>0</v>
      </c>
      <c r="CQ31" s="142">
        <f>IF((R31-'Resultados ISO 16283-1'!$T$13)&gt;0,R31-'Resultados ISO 16283-1'!$T$13,0)</f>
        <v>0</v>
      </c>
      <c r="CR31" s="354">
        <f>IF((S31-'Resultados ISO 16283-1'!$U$13)&gt;0,S31-'Resultados ISO 16283-1'!$U$13,0)</f>
        <v>0</v>
      </c>
      <c r="CS31" s="127">
        <f t="shared" si="32"/>
        <v>101</v>
      </c>
      <c r="CT31" s="128">
        <f t="shared" si="27"/>
        <v>0</v>
      </c>
      <c r="CU31" s="118">
        <f t="shared" si="33"/>
        <v>0</v>
      </c>
      <c r="CV31" s="118">
        <f t="shared" si="28"/>
        <v>0</v>
      </c>
    </row>
    <row r="32" spans="2:100" ht="14.25">
      <c r="B32" s="129">
        <v>-4</v>
      </c>
      <c r="C32" s="130">
        <f t="shared" si="4"/>
        <v>37</v>
      </c>
      <c r="D32" s="131">
        <f t="shared" si="5"/>
        <v>40</v>
      </c>
      <c r="E32" s="131">
        <f t="shared" si="6"/>
        <v>43</v>
      </c>
      <c r="F32" s="131">
        <f t="shared" si="7"/>
        <v>46</v>
      </c>
      <c r="G32" s="131">
        <f t="shared" si="8"/>
        <v>49</v>
      </c>
      <c r="H32" s="131">
        <f t="shared" si="9"/>
        <v>52</v>
      </c>
      <c r="I32" s="131">
        <f t="shared" si="10"/>
        <v>55</v>
      </c>
      <c r="J32" s="131">
        <f t="shared" si="11"/>
        <v>56</v>
      </c>
      <c r="K32" s="131">
        <f t="shared" si="12"/>
        <v>57</v>
      </c>
      <c r="L32" s="131">
        <f t="shared" si="13"/>
        <v>58</v>
      </c>
      <c r="M32" s="131">
        <f t="shared" si="14"/>
        <v>59</v>
      </c>
      <c r="N32" s="131">
        <f t="shared" si="15"/>
        <v>60</v>
      </c>
      <c r="O32" s="131">
        <f t="shared" si="16"/>
        <v>60</v>
      </c>
      <c r="P32" s="131">
        <f t="shared" si="17"/>
        <v>60</v>
      </c>
      <c r="Q32" s="131">
        <f t="shared" si="18"/>
        <v>60</v>
      </c>
      <c r="R32" s="132">
        <f t="shared" si="19"/>
        <v>60</v>
      </c>
      <c r="S32" s="133">
        <f t="shared" si="20"/>
        <v>60</v>
      </c>
      <c r="U32" s="134">
        <f>IF((C32-'Resultados ISO 16283-1'!$E$7)&gt;0,C32-'Resultados ISO 16283-1'!$E$7,0)</f>
        <v>4.6000000000000014</v>
      </c>
      <c r="V32" s="135">
        <f>IF((D32-'Resultados ISO 16283-1'!$F$7)&gt;0,D32-'Resultados ISO 16283-1'!$F$7,0)</f>
        <v>7.3999999999999986</v>
      </c>
      <c r="W32" s="135">
        <f>IF((E32-'Resultados ISO 16283-1'!$G$7)&gt;0,E32-'Resultados ISO 16283-1'!$G$7,0)</f>
        <v>9.3999999999999986</v>
      </c>
      <c r="X32" s="135">
        <f>IF((F32-'Resultados ISO 16283-1'!$H$7)&gt;0,F32-'Resultados ISO 16283-1'!$H$7,0)</f>
        <v>12.5</v>
      </c>
      <c r="Y32" s="135">
        <f>IF((G32-'Resultados ISO 16283-1'!$I$7)&gt;0,G32-'Resultados ISO 16283-1'!$I$7,0)</f>
        <v>6.2999999999999972</v>
      </c>
      <c r="Z32" s="135">
        <f>IF((H32-'Resultados ISO 16283-1'!$J$7)&gt;0,H32-'Resultados ISO 16283-1'!$J$7,0)</f>
        <v>9.1000000000000014</v>
      </c>
      <c r="AA32" s="135">
        <f>IF((I32-'Resultados ISO 16283-1'!$K$7)&gt;0,I32-'Resultados ISO 16283-1'!$K$7,0)</f>
        <v>8.5</v>
      </c>
      <c r="AB32" s="135">
        <f>IF((J32-'Resultados ISO 16283-1'!$L$7)&gt;0,J32-'Resultados ISO 16283-1'!$L$7,0)</f>
        <v>18.399999999999999</v>
      </c>
      <c r="AC32" s="135">
        <f>IF((K32-'Resultados ISO 16283-1'!$M$7)&gt;0,K32-'Resultados ISO 16283-1'!$M$7,0)</f>
        <v>7.1000000000000014</v>
      </c>
      <c r="AD32" s="135">
        <f>IF((L32-'Resultados ISO 16283-1'!$N$7)&gt;0,L32-'Resultados ISO 16283-1'!$N$7,0)</f>
        <v>3.3999999999999986</v>
      </c>
      <c r="AE32" s="135">
        <f>IF((M32-'Resultados ISO 16283-1'!$O$7)&gt;0,M32-'Resultados ISO 16283-1'!$O$7,0)</f>
        <v>4.2000000000000028</v>
      </c>
      <c r="AF32" s="135">
        <f>IF((N32-'Resultados ISO 16283-1'!$P$7)&gt;0,N32-'Resultados ISO 16283-1'!$P$7,0)</f>
        <v>3.2999999999999972</v>
      </c>
      <c r="AG32" s="132">
        <f>IF((O32-'Resultados ISO 16283-1'!$Q$7)&gt;0,O32-'Resultados ISO 16283-1'!$Q$7,0)</f>
        <v>0</v>
      </c>
      <c r="AH32" s="132">
        <f>IF((P32-'Resultados ISO 16283-1'!$R$7)&gt;0,P32-'Resultados ISO 16283-1'!$R$7,0)</f>
        <v>0</v>
      </c>
      <c r="AI32" s="132">
        <f>IF((Q32-'Resultados ISO 16283-1'!$S$7)&gt;0,Q32-'Resultados ISO 16283-1'!$S$7,0)</f>
        <v>0</v>
      </c>
      <c r="AJ32" s="133">
        <f>IF((R32-'Resultados ISO 16283-1'!$T$7)&gt;0,R32-'Resultados ISO 16283-1'!$T$7,0)</f>
        <v>0</v>
      </c>
      <c r="AK32" s="349">
        <f t="shared" si="21"/>
        <v>94.199999999999989</v>
      </c>
      <c r="AL32" s="118">
        <f t="shared" si="29"/>
        <v>0</v>
      </c>
      <c r="AM32" s="116">
        <f t="shared" si="22"/>
        <v>0</v>
      </c>
      <c r="AO32" s="134">
        <f>IF((C32-'Resultados ISO 16283-1'!$E$9)&gt;0,C32-'Resultados ISO 16283-1'!$E$9,0)</f>
        <v>0.70000000000000284</v>
      </c>
      <c r="AP32" s="135">
        <f>IF((D32-'Resultados ISO 16283-1'!$F$9)&gt;0,D32-'Resultados ISO 16283-1'!$F$9,0)</f>
        <v>3.3999999999999986</v>
      </c>
      <c r="AQ32" s="135">
        <f>IF((E32-'Resultados ISO 16283-1'!$G$9)&gt;0,E32-'Resultados ISO 16283-1'!$G$9,0)</f>
        <v>5.3999999999999986</v>
      </c>
      <c r="AR32" s="135">
        <f>IF((F32-'Resultados ISO 16283-1'!$H$9)&gt;0,F32-'Resultados ISO 16283-1'!$H$9,0)</f>
        <v>8.6000000000000014</v>
      </c>
      <c r="AS32" s="135">
        <f>IF((G32-'Resultados ISO 16283-1'!$I$9)&gt;0,G32-'Resultados ISO 16283-1'!$I$9,0)</f>
        <v>2.2999999999999972</v>
      </c>
      <c r="AT32" s="135">
        <f>IF((H32-'Resultados ISO 16283-1'!$J$9)&gt;0,H32-'Resultados ISO 16283-1'!$J$9,0)</f>
        <v>5.1000000000000014</v>
      </c>
      <c r="AU32" s="135">
        <f>IF((I32-'Resultados ISO 16283-1'!$K$9)&gt;0,I32-'Resultados ISO 16283-1'!$K$9,0)</f>
        <v>4.5</v>
      </c>
      <c r="AV32" s="135">
        <f>IF((J32-'Resultados ISO 16283-1'!$L$9)&gt;0,J32-'Resultados ISO 16283-1'!$L$9,0)</f>
        <v>14.399999999999999</v>
      </c>
      <c r="AW32" s="135">
        <f>IF((K32-'Resultados ISO 16283-1'!$M$9)&gt;0,K32-'Resultados ISO 16283-1'!$M$9,0)</f>
        <v>3.1000000000000014</v>
      </c>
      <c r="AX32" s="132">
        <f>IF((L32-'Resultados ISO 16283-1'!$N$9)&gt;0,L32-'Resultados ISO 16283-1'!$N$9,0)</f>
        <v>0</v>
      </c>
      <c r="AY32" s="135">
        <f>IF((M32-'Resultados ISO 16283-1'!$O$9)&gt;0,M32-'Resultados ISO 16283-1'!$O$9,0)</f>
        <v>0.20000000000000284</v>
      </c>
      <c r="AZ32" s="132">
        <f>IF((N32-'Resultados ISO 16283-1'!$P$9)&gt;0,N32-'Resultados ISO 16283-1'!$P$9,0)</f>
        <v>0</v>
      </c>
      <c r="BA32" s="132">
        <f>IF((O32-'Resultados ISO 16283-1'!$Q$9)&gt;0,O32-'Resultados ISO 16283-1'!$Q$9,0)</f>
        <v>0</v>
      </c>
      <c r="BB32" s="132">
        <f>IF((P32-'Resultados ISO 16283-1'!$R$9)&gt;0,P32-'Resultados ISO 16283-1'!$R$9,0)</f>
        <v>0</v>
      </c>
      <c r="BC32" s="132">
        <f>IF((Q32-'Resultados ISO 16283-1'!$S$9)&gt;0,Q32-'Resultados ISO 16283-1'!$S$9,0)</f>
        <v>0</v>
      </c>
      <c r="BD32" s="133">
        <f>IF((R32-'Resultados ISO 16283-1'!$T$9)&gt;0,R32-'Resultados ISO 16283-1'!$T$9,0)</f>
        <v>0</v>
      </c>
      <c r="BE32" s="117">
        <f t="shared" si="23"/>
        <v>47.7</v>
      </c>
      <c r="BF32" s="137">
        <f t="shared" si="30"/>
        <v>0</v>
      </c>
      <c r="BG32" s="118">
        <f t="shared" si="24"/>
        <v>0</v>
      </c>
      <c r="BH32" s="119"/>
      <c r="BI32" s="138">
        <f>IF((C32-'Resultados ISO 16283-1'!$E$11)&gt;0,C32-'Resultados ISO 16283-1'!$E$11,0)</f>
        <v>6.6000000000000014</v>
      </c>
      <c r="BJ32" s="139">
        <f>IF((D32-'Resultados ISO 16283-1'!$F$11)&gt;0,D32-'Resultados ISO 16283-1'!$F$11,0)</f>
        <v>9.3000000000000007</v>
      </c>
      <c r="BK32" s="139">
        <f>IF((E32-'Resultados ISO 16283-1'!$G$11)&gt;0,E32-'Resultados ISO 16283-1'!$G$11,0)</f>
        <v>11.3</v>
      </c>
      <c r="BL32" s="139">
        <f>IF((F32-'Resultados ISO 16283-1'!$H$11)&gt;0,F32-'Resultados ISO 16283-1'!$H$11,0)</f>
        <v>14.5</v>
      </c>
      <c r="BM32" s="139">
        <f>IF((G32-'Resultados ISO 16283-1'!$I$11)&gt;0,G32-'Resultados ISO 16283-1'!$I$11,0)</f>
        <v>8.2000000000000028</v>
      </c>
      <c r="BN32" s="139">
        <f>IF((H32-'Resultados ISO 16283-1'!$J$11)&gt;0,H32-'Resultados ISO 16283-1'!$J$11,0)</f>
        <v>11</v>
      </c>
      <c r="BO32" s="139">
        <f>IF((I32-'Resultados ISO 16283-1'!$K$11)&gt;0,I32-'Resultados ISO 16283-1'!$K$11,0)</f>
        <v>10.399999999999999</v>
      </c>
      <c r="BP32" s="139">
        <f>IF((J32-'Resultados ISO 16283-1'!$L$11)&gt;0,J32-'Resultados ISO 16283-1'!$L$11,0)</f>
        <v>20.299999999999997</v>
      </c>
      <c r="BQ32" s="139">
        <f>IF((K32-'Resultados ISO 16283-1'!$M$11)&gt;0,K32-'Resultados ISO 16283-1'!$M$11,0)</f>
        <v>9</v>
      </c>
      <c r="BR32" s="139">
        <f>IF((L32-'Resultados ISO 16283-1'!$N$11)&gt;0,L32-'Resultados ISO 16283-1'!$N$11,0)</f>
        <v>5.3999999999999986</v>
      </c>
      <c r="BS32" s="139">
        <f>IF((M32-'Resultados ISO 16283-1'!$O$11)&gt;0,M32-'Resultados ISO 16283-1'!$O$11,0)</f>
        <v>6.1000000000000014</v>
      </c>
      <c r="BT32" s="139">
        <f>IF((N32-'Resultados ISO 16283-1'!$P$11)&gt;0,N32-'Resultados ISO 16283-1'!$P$11,0)</f>
        <v>5.2000000000000028</v>
      </c>
      <c r="BU32" s="139">
        <f>IF((O32-'Resultados ISO 16283-1'!$Q$11)&gt;0,O32-'Resultados ISO 16283-1'!$Q$11,0)</f>
        <v>1.2999999999999972</v>
      </c>
      <c r="BV32" s="145">
        <f>IF((P32-'Resultados ISO 16283-1'!$R$11)&gt;0,P32-'Resultados ISO 16283-1'!$R$11,0)</f>
        <v>0</v>
      </c>
      <c r="BW32" s="145">
        <f>IF((Q32-'Resultados ISO 16283-1'!$S$11)&gt;0,Q32-'Resultados ISO 16283-1'!$S$11,0)</f>
        <v>0</v>
      </c>
      <c r="BX32" s="144">
        <f>IF((R32-'Resultados ISO 16283-1'!$T$11)&gt;0,R32-'Resultados ISO 16283-1'!$T$11,0)</f>
        <v>0</v>
      </c>
      <c r="BY32" s="123">
        <f t="shared" si="25"/>
        <v>118.6</v>
      </c>
      <c r="BZ32" s="118">
        <f t="shared" si="31"/>
        <v>0</v>
      </c>
      <c r="CA32" s="118">
        <f t="shared" si="26"/>
        <v>0</v>
      </c>
      <c r="CB32" s="119"/>
      <c r="CC32" s="353">
        <f>IF((D32-'Resultados ISO 16283-1'!$F$13)&gt;0,D32-'Resultados ISO 16283-1'!$F$13,0)</f>
        <v>7.3999999999999986</v>
      </c>
      <c r="CD32" s="142">
        <f>IF((E32-'Resultados ISO 16283-1'!$G$13)&gt;0,E32-'Resultados ISO 16283-1'!$G$13,0)</f>
        <v>9.3999999999999986</v>
      </c>
      <c r="CE32" s="142">
        <f>IF((F32-'Resultados ISO 16283-1'!$H$13)&gt;0,F32-'Resultados ISO 16283-1'!$H$13,0)</f>
        <v>12.5</v>
      </c>
      <c r="CF32" s="142">
        <f>IF((G32-'Resultados ISO 16283-1'!$I$13)&gt;0,G32-'Resultados ISO 16283-1'!$I$13,0)</f>
        <v>6.2999999999999972</v>
      </c>
      <c r="CG32" s="142">
        <f>IF((H32-'Resultados ISO 16283-1'!$J$13)&gt;0,H32-'Resultados ISO 16283-1'!$J$13,0)</f>
        <v>9.1000000000000014</v>
      </c>
      <c r="CH32" s="142">
        <f>IF((I32-'Resultados ISO 16283-1'!$K$13)&gt;0,I32-'Resultados ISO 16283-1'!$K$13,0)</f>
        <v>8.5</v>
      </c>
      <c r="CI32" s="142">
        <f>IF((J32-'Resultados ISO 16283-1'!$L$13)&gt;0,J32-'Resultados ISO 16283-1'!$L$13,0)</f>
        <v>18.399999999999999</v>
      </c>
      <c r="CJ32" s="142">
        <f>IF((K32-'Resultados ISO 16283-1'!$M$13)&gt;0,K32-'Resultados ISO 16283-1'!$M$13,0)</f>
        <v>7.1000000000000014</v>
      </c>
      <c r="CK32" s="142">
        <f>IF((L32-'Resultados ISO 16283-1'!$N$13)&gt;0,L32-'Resultados ISO 16283-1'!$N$13,0)</f>
        <v>3.3999999999999986</v>
      </c>
      <c r="CL32" s="142">
        <f>IF((M32-'Resultados ISO 16283-1'!$O$13)&gt;0,M32-'Resultados ISO 16283-1'!$O$13,0)</f>
        <v>4.2000000000000028</v>
      </c>
      <c r="CM32" s="142">
        <f>IF((N32-'Resultados ISO 16283-1'!$P$13)&gt;0,N32-'Resultados ISO 16283-1'!$P$13,0)</f>
        <v>3.2999999999999972</v>
      </c>
      <c r="CN32" s="142">
        <f>IF((O32-'Resultados ISO 16283-1'!$Q$13)&gt;0,O32-'Resultados ISO 16283-1'!$Q$13,0)</f>
        <v>0</v>
      </c>
      <c r="CO32" s="142">
        <f>IF((P32-'Resultados ISO 16283-1'!$R$13)&gt;0,P32-'Resultados ISO 16283-1'!$R$13,0)</f>
        <v>0</v>
      </c>
      <c r="CP32" s="142">
        <f>IF((Q32-'Resultados ISO 16283-1'!$S$13)&gt;0,Q32-'Resultados ISO 16283-1'!$S$13,0)</f>
        <v>0</v>
      </c>
      <c r="CQ32" s="142">
        <f>IF((R32-'Resultados ISO 16283-1'!$T$13)&gt;0,R32-'Resultados ISO 16283-1'!$T$13,0)</f>
        <v>0</v>
      </c>
      <c r="CR32" s="354">
        <f>IF((S32-'Resultados ISO 16283-1'!$U$13)&gt;0,S32-'Resultados ISO 16283-1'!$U$13,0)</f>
        <v>0</v>
      </c>
      <c r="CS32" s="127">
        <f t="shared" si="32"/>
        <v>89.6</v>
      </c>
      <c r="CT32" s="128">
        <f t="shared" si="27"/>
        <v>0</v>
      </c>
      <c r="CU32" s="118">
        <f t="shared" si="33"/>
        <v>0</v>
      </c>
      <c r="CV32" s="118">
        <f t="shared" si="28"/>
        <v>0</v>
      </c>
    </row>
    <row r="33" spans="1:100" ht="14.25">
      <c r="B33" s="129">
        <v>-3</v>
      </c>
      <c r="C33" s="130">
        <f t="shared" si="4"/>
        <v>36</v>
      </c>
      <c r="D33" s="131">
        <f t="shared" si="5"/>
        <v>39</v>
      </c>
      <c r="E33" s="131">
        <f t="shared" si="6"/>
        <v>42</v>
      </c>
      <c r="F33" s="131">
        <f t="shared" si="7"/>
        <v>45</v>
      </c>
      <c r="G33" s="131">
        <f t="shared" si="8"/>
        <v>48</v>
      </c>
      <c r="H33" s="131">
        <f t="shared" si="9"/>
        <v>51</v>
      </c>
      <c r="I33" s="131">
        <f t="shared" si="10"/>
        <v>54</v>
      </c>
      <c r="J33" s="131">
        <f t="shared" si="11"/>
        <v>55</v>
      </c>
      <c r="K33" s="131">
        <f t="shared" si="12"/>
        <v>56</v>
      </c>
      <c r="L33" s="131">
        <f t="shared" si="13"/>
        <v>57</v>
      </c>
      <c r="M33" s="131">
        <f t="shared" si="14"/>
        <v>58</v>
      </c>
      <c r="N33" s="131">
        <f t="shared" si="15"/>
        <v>59</v>
      </c>
      <c r="O33" s="131">
        <f t="shared" si="16"/>
        <v>59</v>
      </c>
      <c r="P33" s="131">
        <f t="shared" si="17"/>
        <v>59</v>
      </c>
      <c r="Q33" s="131">
        <f t="shared" si="18"/>
        <v>59</v>
      </c>
      <c r="R33" s="132">
        <f t="shared" si="19"/>
        <v>59</v>
      </c>
      <c r="S33" s="133">
        <f t="shared" si="20"/>
        <v>59</v>
      </c>
      <c r="U33" s="134">
        <f>IF((C33-'Resultados ISO 16283-1'!$E$7)&gt;0,C33-'Resultados ISO 16283-1'!$E$7,0)</f>
        <v>3.6000000000000014</v>
      </c>
      <c r="V33" s="135">
        <f>IF((D33-'Resultados ISO 16283-1'!$F$7)&gt;0,D33-'Resultados ISO 16283-1'!$F$7,0)</f>
        <v>6.3999999999999986</v>
      </c>
      <c r="W33" s="135">
        <f>IF((E33-'Resultados ISO 16283-1'!$G$7)&gt;0,E33-'Resultados ISO 16283-1'!$G$7,0)</f>
        <v>8.3999999999999986</v>
      </c>
      <c r="X33" s="135">
        <f>IF((F33-'Resultados ISO 16283-1'!$H$7)&gt;0,F33-'Resultados ISO 16283-1'!$H$7,0)</f>
        <v>11.5</v>
      </c>
      <c r="Y33" s="135">
        <f>IF((G33-'Resultados ISO 16283-1'!$I$7)&gt;0,G33-'Resultados ISO 16283-1'!$I$7,0)</f>
        <v>5.2999999999999972</v>
      </c>
      <c r="Z33" s="135">
        <f>IF((H33-'Resultados ISO 16283-1'!$J$7)&gt;0,H33-'Resultados ISO 16283-1'!$J$7,0)</f>
        <v>8.1000000000000014</v>
      </c>
      <c r="AA33" s="135">
        <f>IF((I33-'Resultados ISO 16283-1'!$K$7)&gt;0,I33-'Resultados ISO 16283-1'!$K$7,0)</f>
        <v>7.5</v>
      </c>
      <c r="AB33" s="135">
        <f>IF((J33-'Resultados ISO 16283-1'!$L$7)&gt;0,J33-'Resultados ISO 16283-1'!$L$7,0)</f>
        <v>17.399999999999999</v>
      </c>
      <c r="AC33" s="135">
        <f>IF((K33-'Resultados ISO 16283-1'!$M$7)&gt;0,K33-'Resultados ISO 16283-1'!$M$7,0)</f>
        <v>6.1000000000000014</v>
      </c>
      <c r="AD33" s="135">
        <f>IF((L33-'Resultados ISO 16283-1'!$N$7)&gt;0,L33-'Resultados ISO 16283-1'!$N$7,0)</f>
        <v>2.3999999999999986</v>
      </c>
      <c r="AE33" s="135">
        <f>IF((M33-'Resultados ISO 16283-1'!$O$7)&gt;0,M33-'Resultados ISO 16283-1'!$O$7,0)</f>
        <v>3.2000000000000028</v>
      </c>
      <c r="AF33" s="135">
        <f>IF((N33-'Resultados ISO 16283-1'!$P$7)&gt;0,N33-'Resultados ISO 16283-1'!$P$7,0)</f>
        <v>2.2999999999999972</v>
      </c>
      <c r="AG33" s="132">
        <f>IF((O33-'Resultados ISO 16283-1'!$Q$7)&gt;0,O33-'Resultados ISO 16283-1'!$Q$7,0)</f>
        <v>0</v>
      </c>
      <c r="AH33" s="132">
        <f>IF((P33-'Resultados ISO 16283-1'!$R$7)&gt;0,P33-'Resultados ISO 16283-1'!$R$7,0)</f>
        <v>0</v>
      </c>
      <c r="AI33" s="132">
        <f>IF((Q33-'Resultados ISO 16283-1'!$S$7)&gt;0,Q33-'Resultados ISO 16283-1'!$S$7,0)</f>
        <v>0</v>
      </c>
      <c r="AJ33" s="133">
        <f>IF((R33-'Resultados ISO 16283-1'!$T$7)&gt;0,R33-'Resultados ISO 16283-1'!$T$7,0)</f>
        <v>0</v>
      </c>
      <c r="AK33" s="349">
        <f t="shared" si="21"/>
        <v>82.199999999999989</v>
      </c>
      <c r="AL33" s="118">
        <f t="shared" si="29"/>
        <v>0</v>
      </c>
      <c r="AM33" s="116">
        <f t="shared" si="22"/>
        <v>0</v>
      </c>
      <c r="AO33" s="147">
        <f>IF((C33-'Resultados ISO 16283-1'!$E$9)&gt;0,C33-'Resultados ISO 16283-1'!$E$9,0)</f>
        <v>0</v>
      </c>
      <c r="AP33" s="135">
        <f>IF((D33-'Resultados ISO 16283-1'!$F$9)&gt;0,D33-'Resultados ISO 16283-1'!$F$9,0)</f>
        <v>2.3999999999999986</v>
      </c>
      <c r="AQ33" s="135">
        <f>IF((E33-'Resultados ISO 16283-1'!$G$9)&gt;0,E33-'Resultados ISO 16283-1'!$G$9,0)</f>
        <v>4.3999999999999986</v>
      </c>
      <c r="AR33" s="135">
        <f>IF((F33-'Resultados ISO 16283-1'!$H$9)&gt;0,F33-'Resultados ISO 16283-1'!$H$9,0)</f>
        <v>7.6000000000000014</v>
      </c>
      <c r="AS33" s="135">
        <f>IF((G33-'Resultados ISO 16283-1'!$I$9)&gt;0,G33-'Resultados ISO 16283-1'!$I$9,0)</f>
        <v>1.2999999999999972</v>
      </c>
      <c r="AT33" s="135">
        <f>IF((H33-'Resultados ISO 16283-1'!$J$9)&gt;0,H33-'Resultados ISO 16283-1'!$J$9,0)</f>
        <v>4.1000000000000014</v>
      </c>
      <c r="AU33" s="135">
        <f>IF((I33-'Resultados ISO 16283-1'!$K$9)&gt;0,I33-'Resultados ISO 16283-1'!$K$9,0)</f>
        <v>3.5</v>
      </c>
      <c r="AV33" s="135">
        <f>IF((J33-'Resultados ISO 16283-1'!$L$9)&gt;0,J33-'Resultados ISO 16283-1'!$L$9,0)</f>
        <v>13.399999999999999</v>
      </c>
      <c r="AW33" s="135">
        <f>IF((K33-'Resultados ISO 16283-1'!$M$9)&gt;0,K33-'Resultados ISO 16283-1'!$M$9,0)</f>
        <v>2.1000000000000014</v>
      </c>
      <c r="AX33" s="132">
        <f>IF((L33-'Resultados ISO 16283-1'!$N$9)&gt;0,L33-'Resultados ISO 16283-1'!$N$9,0)</f>
        <v>0</v>
      </c>
      <c r="AY33" s="132">
        <f>IF((M33-'Resultados ISO 16283-1'!$O$9)&gt;0,M33-'Resultados ISO 16283-1'!$O$9,0)</f>
        <v>0</v>
      </c>
      <c r="AZ33" s="132">
        <f>IF((N33-'Resultados ISO 16283-1'!$P$9)&gt;0,N33-'Resultados ISO 16283-1'!$P$9,0)</f>
        <v>0</v>
      </c>
      <c r="BA33" s="132">
        <f>IF((O33-'Resultados ISO 16283-1'!$Q$9)&gt;0,O33-'Resultados ISO 16283-1'!$Q$9,0)</f>
        <v>0</v>
      </c>
      <c r="BB33" s="132">
        <f>IF((P33-'Resultados ISO 16283-1'!$R$9)&gt;0,P33-'Resultados ISO 16283-1'!$R$9,0)</f>
        <v>0</v>
      </c>
      <c r="BC33" s="132">
        <f>IF((Q33-'Resultados ISO 16283-1'!$S$9)&gt;0,Q33-'Resultados ISO 16283-1'!$S$9,0)</f>
        <v>0</v>
      </c>
      <c r="BD33" s="133">
        <f>IF((R33-'Resultados ISO 16283-1'!$T$9)&gt;0,R33-'Resultados ISO 16283-1'!$T$9,0)</f>
        <v>0</v>
      </c>
      <c r="BE33" s="128">
        <f t="shared" si="23"/>
        <v>38.799999999999997</v>
      </c>
      <c r="BF33" s="137">
        <f t="shared" si="30"/>
        <v>0</v>
      </c>
      <c r="BG33" s="118">
        <f t="shared" si="24"/>
        <v>0</v>
      </c>
      <c r="BH33" s="119"/>
      <c r="BI33" s="138">
        <f>IF((C33-'Resultados ISO 16283-1'!$E$11)&gt;0,C33-'Resultados ISO 16283-1'!$E$11,0)</f>
        <v>5.6000000000000014</v>
      </c>
      <c r="BJ33" s="139">
        <f>IF((D33-'Resultados ISO 16283-1'!$F$11)&gt;0,D33-'Resultados ISO 16283-1'!$F$11,0)</f>
        <v>8.3000000000000007</v>
      </c>
      <c r="BK33" s="139">
        <f>IF((E33-'Resultados ISO 16283-1'!$G$11)&gt;0,E33-'Resultados ISO 16283-1'!$G$11,0)</f>
        <v>10.3</v>
      </c>
      <c r="BL33" s="139">
        <f>IF((F33-'Resultados ISO 16283-1'!$H$11)&gt;0,F33-'Resultados ISO 16283-1'!$H$11,0)</f>
        <v>13.5</v>
      </c>
      <c r="BM33" s="139">
        <f>IF((G33-'Resultados ISO 16283-1'!$I$11)&gt;0,G33-'Resultados ISO 16283-1'!$I$11,0)</f>
        <v>7.2000000000000028</v>
      </c>
      <c r="BN33" s="139">
        <f>IF((H33-'Resultados ISO 16283-1'!$J$11)&gt;0,H33-'Resultados ISO 16283-1'!$J$11,0)</f>
        <v>10</v>
      </c>
      <c r="BO33" s="139">
        <f>IF((I33-'Resultados ISO 16283-1'!$K$11)&gt;0,I33-'Resultados ISO 16283-1'!$K$11,0)</f>
        <v>9.3999999999999986</v>
      </c>
      <c r="BP33" s="139">
        <f>IF((J33-'Resultados ISO 16283-1'!$L$11)&gt;0,J33-'Resultados ISO 16283-1'!$L$11,0)</f>
        <v>19.299999999999997</v>
      </c>
      <c r="BQ33" s="139">
        <f>IF((K33-'Resultados ISO 16283-1'!$M$11)&gt;0,K33-'Resultados ISO 16283-1'!$M$11,0)</f>
        <v>8</v>
      </c>
      <c r="BR33" s="139">
        <f>IF((L33-'Resultados ISO 16283-1'!$N$11)&gt;0,L33-'Resultados ISO 16283-1'!$N$11,0)</f>
        <v>4.3999999999999986</v>
      </c>
      <c r="BS33" s="139">
        <f>IF((M33-'Resultados ISO 16283-1'!$O$11)&gt;0,M33-'Resultados ISO 16283-1'!$O$11,0)</f>
        <v>5.1000000000000014</v>
      </c>
      <c r="BT33" s="139">
        <f>IF((N33-'Resultados ISO 16283-1'!$P$11)&gt;0,N33-'Resultados ISO 16283-1'!$P$11,0)</f>
        <v>4.2000000000000028</v>
      </c>
      <c r="BU33" s="139">
        <f>IF((O33-'Resultados ISO 16283-1'!$Q$11)&gt;0,O33-'Resultados ISO 16283-1'!$Q$11,0)</f>
        <v>0.29999999999999716</v>
      </c>
      <c r="BV33" s="145">
        <f>IF((P33-'Resultados ISO 16283-1'!$R$11)&gt;0,P33-'Resultados ISO 16283-1'!$R$11,0)</f>
        <v>0</v>
      </c>
      <c r="BW33" s="145">
        <f>IF((Q33-'Resultados ISO 16283-1'!$S$11)&gt;0,Q33-'Resultados ISO 16283-1'!$S$11,0)</f>
        <v>0</v>
      </c>
      <c r="BX33" s="144">
        <f>IF((R33-'Resultados ISO 16283-1'!$T$11)&gt;0,R33-'Resultados ISO 16283-1'!$T$11,0)</f>
        <v>0</v>
      </c>
      <c r="BY33" s="123">
        <f t="shared" si="25"/>
        <v>105.6</v>
      </c>
      <c r="BZ33" s="118">
        <f t="shared" si="31"/>
        <v>0</v>
      </c>
      <c r="CA33" s="118">
        <f t="shared" si="26"/>
        <v>0</v>
      </c>
      <c r="CB33" s="119"/>
      <c r="CC33" s="353">
        <f>IF((D33-'Resultados ISO 16283-1'!$F$13)&gt;0,D33-'Resultados ISO 16283-1'!$F$13,0)</f>
        <v>6.3999999999999986</v>
      </c>
      <c r="CD33" s="142">
        <f>IF((E33-'Resultados ISO 16283-1'!$G$13)&gt;0,E33-'Resultados ISO 16283-1'!$G$13,0)</f>
        <v>8.3999999999999986</v>
      </c>
      <c r="CE33" s="142">
        <f>IF((F33-'Resultados ISO 16283-1'!$H$13)&gt;0,F33-'Resultados ISO 16283-1'!$H$13,0)</f>
        <v>11.5</v>
      </c>
      <c r="CF33" s="142">
        <f>IF((G33-'Resultados ISO 16283-1'!$I$13)&gt;0,G33-'Resultados ISO 16283-1'!$I$13,0)</f>
        <v>5.2999999999999972</v>
      </c>
      <c r="CG33" s="142">
        <f>IF((H33-'Resultados ISO 16283-1'!$J$13)&gt;0,H33-'Resultados ISO 16283-1'!$J$13,0)</f>
        <v>8.1000000000000014</v>
      </c>
      <c r="CH33" s="142">
        <f>IF((I33-'Resultados ISO 16283-1'!$K$13)&gt;0,I33-'Resultados ISO 16283-1'!$K$13,0)</f>
        <v>7.5</v>
      </c>
      <c r="CI33" s="142">
        <f>IF((J33-'Resultados ISO 16283-1'!$L$13)&gt;0,J33-'Resultados ISO 16283-1'!$L$13,0)</f>
        <v>17.399999999999999</v>
      </c>
      <c r="CJ33" s="142">
        <f>IF((K33-'Resultados ISO 16283-1'!$M$13)&gt;0,K33-'Resultados ISO 16283-1'!$M$13,0)</f>
        <v>6.1000000000000014</v>
      </c>
      <c r="CK33" s="142">
        <f>IF((L33-'Resultados ISO 16283-1'!$N$13)&gt;0,L33-'Resultados ISO 16283-1'!$N$13,0)</f>
        <v>2.3999999999999986</v>
      </c>
      <c r="CL33" s="142">
        <f>IF((M33-'Resultados ISO 16283-1'!$O$13)&gt;0,M33-'Resultados ISO 16283-1'!$O$13,0)</f>
        <v>3.2000000000000028</v>
      </c>
      <c r="CM33" s="142">
        <f>IF((N33-'Resultados ISO 16283-1'!$P$13)&gt;0,N33-'Resultados ISO 16283-1'!$P$13,0)</f>
        <v>2.2999999999999972</v>
      </c>
      <c r="CN33" s="142">
        <f>IF((O33-'Resultados ISO 16283-1'!$Q$13)&gt;0,O33-'Resultados ISO 16283-1'!$Q$13,0)</f>
        <v>0</v>
      </c>
      <c r="CO33" s="142">
        <f>IF((P33-'Resultados ISO 16283-1'!$R$13)&gt;0,P33-'Resultados ISO 16283-1'!$R$13,0)</f>
        <v>0</v>
      </c>
      <c r="CP33" s="142">
        <f>IF((Q33-'Resultados ISO 16283-1'!$S$13)&gt;0,Q33-'Resultados ISO 16283-1'!$S$13,0)</f>
        <v>0</v>
      </c>
      <c r="CQ33" s="142">
        <f>IF((R33-'Resultados ISO 16283-1'!$T$13)&gt;0,R33-'Resultados ISO 16283-1'!$T$13,0)</f>
        <v>0</v>
      </c>
      <c r="CR33" s="354">
        <f>IF((S33-'Resultados ISO 16283-1'!$U$13)&gt;0,S33-'Resultados ISO 16283-1'!$U$13,0)</f>
        <v>0</v>
      </c>
      <c r="CS33" s="127">
        <f t="shared" si="32"/>
        <v>78.599999999999994</v>
      </c>
      <c r="CT33" s="128">
        <f t="shared" si="27"/>
        <v>0</v>
      </c>
      <c r="CU33" s="118">
        <f t="shared" si="33"/>
        <v>0</v>
      </c>
      <c r="CV33" s="118">
        <f t="shared" si="28"/>
        <v>0</v>
      </c>
    </row>
    <row r="34" spans="1:100" ht="14.25">
      <c r="B34" s="129">
        <v>-2</v>
      </c>
      <c r="C34" s="130">
        <f t="shared" si="4"/>
        <v>35</v>
      </c>
      <c r="D34" s="131">
        <f t="shared" si="5"/>
        <v>38</v>
      </c>
      <c r="E34" s="131">
        <f t="shared" si="6"/>
        <v>41</v>
      </c>
      <c r="F34" s="131">
        <f t="shared" si="7"/>
        <v>44</v>
      </c>
      <c r="G34" s="131">
        <f t="shared" si="8"/>
        <v>47</v>
      </c>
      <c r="H34" s="131">
        <f t="shared" si="9"/>
        <v>50</v>
      </c>
      <c r="I34" s="131">
        <f t="shared" si="10"/>
        <v>53</v>
      </c>
      <c r="J34" s="131">
        <f t="shared" si="11"/>
        <v>54</v>
      </c>
      <c r="K34" s="131">
        <f t="shared" si="12"/>
        <v>55</v>
      </c>
      <c r="L34" s="131">
        <f t="shared" si="13"/>
        <v>56</v>
      </c>
      <c r="M34" s="131">
        <f t="shared" si="14"/>
        <v>57</v>
      </c>
      <c r="N34" s="131">
        <f t="shared" si="15"/>
        <v>58</v>
      </c>
      <c r="O34" s="131">
        <f t="shared" si="16"/>
        <v>58</v>
      </c>
      <c r="P34" s="131">
        <f t="shared" si="17"/>
        <v>58</v>
      </c>
      <c r="Q34" s="131">
        <f t="shared" si="18"/>
        <v>58</v>
      </c>
      <c r="R34" s="132">
        <f t="shared" si="19"/>
        <v>58</v>
      </c>
      <c r="S34" s="133">
        <f t="shared" si="20"/>
        <v>58</v>
      </c>
      <c r="U34" s="134">
        <f>IF((C34-'Resultados ISO 16283-1'!$E$7)&gt;0,C34-'Resultados ISO 16283-1'!$E$7,0)</f>
        <v>2.6000000000000014</v>
      </c>
      <c r="V34" s="135">
        <f>IF((D34-'Resultados ISO 16283-1'!$F$7)&gt;0,D34-'Resultados ISO 16283-1'!$F$7,0)</f>
        <v>5.3999999999999986</v>
      </c>
      <c r="W34" s="135">
        <f>IF((E34-'Resultados ISO 16283-1'!$G$7)&gt;0,E34-'Resultados ISO 16283-1'!$G$7,0)</f>
        <v>7.3999999999999986</v>
      </c>
      <c r="X34" s="135">
        <f>IF((F34-'Resultados ISO 16283-1'!$H$7)&gt;0,F34-'Resultados ISO 16283-1'!$H$7,0)</f>
        <v>10.5</v>
      </c>
      <c r="Y34" s="135">
        <f>IF((G34-'Resultados ISO 16283-1'!$I$7)&gt;0,G34-'Resultados ISO 16283-1'!$I$7,0)</f>
        <v>4.2999999999999972</v>
      </c>
      <c r="Z34" s="135">
        <f>IF((H34-'Resultados ISO 16283-1'!$J$7)&gt;0,H34-'Resultados ISO 16283-1'!$J$7,0)</f>
        <v>7.1000000000000014</v>
      </c>
      <c r="AA34" s="135">
        <f>IF((I34-'Resultados ISO 16283-1'!$K$7)&gt;0,I34-'Resultados ISO 16283-1'!$K$7,0)</f>
        <v>6.5</v>
      </c>
      <c r="AB34" s="135">
        <f>IF((J34-'Resultados ISO 16283-1'!$L$7)&gt;0,J34-'Resultados ISO 16283-1'!$L$7,0)</f>
        <v>16.399999999999999</v>
      </c>
      <c r="AC34" s="135">
        <f>IF((K34-'Resultados ISO 16283-1'!$M$7)&gt;0,K34-'Resultados ISO 16283-1'!$M$7,0)</f>
        <v>5.1000000000000014</v>
      </c>
      <c r="AD34" s="135">
        <f>IF((L34-'Resultados ISO 16283-1'!$N$7)&gt;0,L34-'Resultados ISO 16283-1'!$N$7,0)</f>
        <v>1.3999999999999986</v>
      </c>
      <c r="AE34" s="135">
        <f>IF((M34-'Resultados ISO 16283-1'!$O$7)&gt;0,M34-'Resultados ISO 16283-1'!$O$7,0)</f>
        <v>2.2000000000000028</v>
      </c>
      <c r="AF34" s="135">
        <f>IF((N34-'Resultados ISO 16283-1'!$P$7)&gt;0,N34-'Resultados ISO 16283-1'!$P$7,0)</f>
        <v>1.2999999999999972</v>
      </c>
      <c r="AG34" s="132">
        <f>IF((O34-'Resultados ISO 16283-1'!$Q$7)&gt;0,O34-'Resultados ISO 16283-1'!$Q$7,0)</f>
        <v>0</v>
      </c>
      <c r="AH34" s="132">
        <f>IF((P34-'Resultados ISO 16283-1'!$R$7)&gt;0,P34-'Resultados ISO 16283-1'!$R$7,0)</f>
        <v>0</v>
      </c>
      <c r="AI34" s="132">
        <f>IF((Q34-'Resultados ISO 16283-1'!$S$7)&gt;0,Q34-'Resultados ISO 16283-1'!$S$7,0)</f>
        <v>0</v>
      </c>
      <c r="AJ34" s="133">
        <f>IF((R34-'Resultados ISO 16283-1'!$T$7)&gt;0,R34-'Resultados ISO 16283-1'!$T$7,0)</f>
        <v>0</v>
      </c>
      <c r="AK34" s="349">
        <f t="shared" si="21"/>
        <v>70.199999999999989</v>
      </c>
      <c r="AL34" s="118">
        <f t="shared" si="29"/>
        <v>0</v>
      </c>
      <c r="AM34" s="116">
        <f t="shared" si="22"/>
        <v>0</v>
      </c>
      <c r="AO34" s="147">
        <f>IF((C34-'Resultados ISO 16283-1'!$E$9)&gt;0,C34-'Resultados ISO 16283-1'!$E$9,0)</f>
        <v>0</v>
      </c>
      <c r="AP34" s="135">
        <f>IF((D34-'Resultados ISO 16283-1'!$F$9)&gt;0,D34-'Resultados ISO 16283-1'!$F$9,0)</f>
        <v>1.3999999999999986</v>
      </c>
      <c r="AQ34" s="135">
        <f>IF((E34-'Resultados ISO 16283-1'!$G$9)&gt;0,E34-'Resultados ISO 16283-1'!$G$9,0)</f>
        <v>3.3999999999999986</v>
      </c>
      <c r="AR34" s="135">
        <f>IF((F34-'Resultados ISO 16283-1'!$H$9)&gt;0,F34-'Resultados ISO 16283-1'!$H$9,0)</f>
        <v>6.6000000000000014</v>
      </c>
      <c r="AS34" s="135">
        <f>IF((G34-'Resultados ISO 16283-1'!$I$9)&gt;0,G34-'Resultados ISO 16283-1'!$I$9,0)</f>
        <v>0.29999999999999716</v>
      </c>
      <c r="AT34" s="135">
        <f>IF((H34-'Resultados ISO 16283-1'!$J$9)&gt;0,H34-'Resultados ISO 16283-1'!$J$9,0)</f>
        <v>3.1000000000000014</v>
      </c>
      <c r="AU34" s="135">
        <f>IF((I34-'Resultados ISO 16283-1'!$K$9)&gt;0,I34-'Resultados ISO 16283-1'!$K$9,0)</f>
        <v>2.5</v>
      </c>
      <c r="AV34" s="135">
        <f>IF((J34-'Resultados ISO 16283-1'!$L$9)&gt;0,J34-'Resultados ISO 16283-1'!$L$9,0)</f>
        <v>12.399999999999999</v>
      </c>
      <c r="AW34" s="135">
        <f>IF((K34-'Resultados ISO 16283-1'!$M$9)&gt;0,K34-'Resultados ISO 16283-1'!$M$9,0)</f>
        <v>1.1000000000000014</v>
      </c>
      <c r="AX34" s="132">
        <f>IF((L34-'Resultados ISO 16283-1'!$N$9)&gt;0,L34-'Resultados ISO 16283-1'!$N$9,0)</f>
        <v>0</v>
      </c>
      <c r="AY34" s="132">
        <f>IF((M34-'Resultados ISO 16283-1'!$O$9)&gt;0,M34-'Resultados ISO 16283-1'!$O$9,0)</f>
        <v>0</v>
      </c>
      <c r="AZ34" s="132">
        <f>IF((N34-'Resultados ISO 16283-1'!$P$9)&gt;0,N34-'Resultados ISO 16283-1'!$P$9,0)</f>
        <v>0</v>
      </c>
      <c r="BA34" s="132">
        <f>IF((O34-'Resultados ISO 16283-1'!$Q$9)&gt;0,O34-'Resultados ISO 16283-1'!$Q$9,0)</f>
        <v>0</v>
      </c>
      <c r="BB34" s="132">
        <f>IF((P34-'Resultados ISO 16283-1'!$R$9)&gt;0,P34-'Resultados ISO 16283-1'!$R$9,0)</f>
        <v>0</v>
      </c>
      <c r="BC34" s="132">
        <f>IF((Q34-'Resultados ISO 16283-1'!$S$9)&gt;0,Q34-'Resultados ISO 16283-1'!$S$9,0)</f>
        <v>0</v>
      </c>
      <c r="BD34" s="133">
        <f>IF((R34-'Resultados ISO 16283-1'!$T$9)&gt;0,R34-'Resultados ISO 16283-1'!$T$9,0)</f>
        <v>0</v>
      </c>
      <c r="BE34" s="128">
        <f t="shared" si="23"/>
        <v>30.799999999999997</v>
      </c>
      <c r="BF34" s="137">
        <f t="shared" si="30"/>
        <v>54</v>
      </c>
      <c r="BG34" s="118">
        <f t="shared" si="24"/>
        <v>-2</v>
      </c>
      <c r="BH34" s="119"/>
      <c r="BI34" s="138">
        <f>IF((C34-'Resultados ISO 16283-1'!$E$11)&gt;0,C34-'Resultados ISO 16283-1'!$E$11,0)</f>
        <v>4.6000000000000014</v>
      </c>
      <c r="BJ34" s="139">
        <f>IF((D34-'Resultados ISO 16283-1'!$F$11)&gt;0,D34-'Resultados ISO 16283-1'!$F$11,0)</f>
        <v>7.3000000000000007</v>
      </c>
      <c r="BK34" s="139">
        <f>IF((E34-'Resultados ISO 16283-1'!$G$11)&gt;0,E34-'Resultados ISO 16283-1'!$G$11,0)</f>
        <v>9.3000000000000007</v>
      </c>
      <c r="BL34" s="139">
        <f>IF((F34-'Resultados ISO 16283-1'!$H$11)&gt;0,F34-'Resultados ISO 16283-1'!$H$11,0)</f>
        <v>12.5</v>
      </c>
      <c r="BM34" s="139">
        <f>IF((G34-'Resultados ISO 16283-1'!$I$11)&gt;0,G34-'Resultados ISO 16283-1'!$I$11,0)</f>
        <v>6.2000000000000028</v>
      </c>
      <c r="BN34" s="139">
        <f>IF((H34-'Resultados ISO 16283-1'!$J$11)&gt;0,H34-'Resultados ISO 16283-1'!$J$11,0)</f>
        <v>9</v>
      </c>
      <c r="BO34" s="139">
        <f>IF((I34-'Resultados ISO 16283-1'!$K$11)&gt;0,I34-'Resultados ISO 16283-1'!$K$11,0)</f>
        <v>8.3999999999999986</v>
      </c>
      <c r="BP34" s="139">
        <f>IF((J34-'Resultados ISO 16283-1'!$L$11)&gt;0,J34-'Resultados ISO 16283-1'!$L$11,0)</f>
        <v>18.299999999999997</v>
      </c>
      <c r="BQ34" s="139">
        <f>IF((K34-'Resultados ISO 16283-1'!$M$11)&gt;0,K34-'Resultados ISO 16283-1'!$M$11,0)</f>
        <v>7</v>
      </c>
      <c r="BR34" s="139">
        <f>IF((L34-'Resultados ISO 16283-1'!$N$11)&gt;0,L34-'Resultados ISO 16283-1'!$N$11,0)</f>
        <v>3.3999999999999986</v>
      </c>
      <c r="BS34" s="139">
        <f>IF((M34-'Resultados ISO 16283-1'!$O$11)&gt;0,M34-'Resultados ISO 16283-1'!$O$11,0)</f>
        <v>4.1000000000000014</v>
      </c>
      <c r="BT34" s="139">
        <f>IF((N34-'Resultados ISO 16283-1'!$P$11)&gt;0,N34-'Resultados ISO 16283-1'!$P$11,0)</f>
        <v>3.2000000000000028</v>
      </c>
      <c r="BU34" s="145">
        <f>IF((O34-'Resultados ISO 16283-1'!$Q$11)&gt;0,O34-'Resultados ISO 16283-1'!$Q$11,0)</f>
        <v>0</v>
      </c>
      <c r="BV34" s="145">
        <f>IF((P34-'Resultados ISO 16283-1'!$R$11)&gt;0,P34-'Resultados ISO 16283-1'!$R$11,0)</f>
        <v>0</v>
      </c>
      <c r="BW34" s="145">
        <f>IF((Q34-'Resultados ISO 16283-1'!$S$11)&gt;0,Q34-'Resultados ISO 16283-1'!$S$11,0)</f>
        <v>0</v>
      </c>
      <c r="BX34" s="144">
        <f>IF((R34-'Resultados ISO 16283-1'!$T$11)&gt;0,R34-'Resultados ISO 16283-1'!$T$11,0)</f>
        <v>0</v>
      </c>
      <c r="BY34" s="123">
        <f t="shared" si="25"/>
        <v>93.3</v>
      </c>
      <c r="BZ34" s="118">
        <f t="shared" si="31"/>
        <v>0</v>
      </c>
      <c r="CA34" s="118">
        <f t="shared" si="26"/>
        <v>0</v>
      </c>
      <c r="CB34" s="119"/>
      <c r="CC34" s="353">
        <f>IF((D34-'Resultados ISO 16283-1'!$F$13)&gt;0,D34-'Resultados ISO 16283-1'!$F$13,0)</f>
        <v>5.3999999999999986</v>
      </c>
      <c r="CD34" s="142">
        <f>IF((E34-'Resultados ISO 16283-1'!$G$13)&gt;0,E34-'Resultados ISO 16283-1'!$G$13,0)</f>
        <v>7.3999999999999986</v>
      </c>
      <c r="CE34" s="142">
        <f>IF((F34-'Resultados ISO 16283-1'!$H$13)&gt;0,F34-'Resultados ISO 16283-1'!$H$13,0)</f>
        <v>10.5</v>
      </c>
      <c r="CF34" s="142">
        <f>IF((G34-'Resultados ISO 16283-1'!$I$13)&gt;0,G34-'Resultados ISO 16283-1'!$I$13,0)</f>
        <v>4.2999999999999972</v>
      </c>
      <c r="CG34" s="142">
        <f>IF((H34-'Resultados ISO 16283-1'!$J$13)&gt;0,H34-'Resultados ISO 16283-1'!$J$13,0)</f>
        <v>7.1000000000000014</v>
      </c>
      <c r="CH34" s="142">
        <f>IF((I34-'Resultados ISO 16283-1'!$K$13)&gt;0,I34-'Resultados ISO 16283-1'!$K$13,0)</f>
        <v>6.5</v>
      </c>
      <c r="CI34" s="142">
        <f>IF((J34-'Resultados ISO 16283-1'!$L$13)&gt;0,J34-'Resultados ISO 16283-1'!$L$13,0)</f>
        <v>16.399999999999999</v>
      </c>
      <c r="CJ34" s="142">
        <f>IF((K34-'Resultados ISO 16283-1'!$M$13)&gt;0,K34-'Resultados ISO 16283-1'!$M$13,0)</f>
        <v>5.1000000000000014</v>
      </c>
      <c r="CK34" s="142">
        <f>IF((L34-'Resultados ISO 16283-1'!$N$13)&gt;0,L34-'Resultados ISO 16283-1'!$N$13,0)</f>
        <v>1.3999999999999986</v>
      </c>
      <c r="CL34" s="142">
        <f>IF((M34-'Resultados ISO 16283-1'!$O$13)&gt;0,M34-'Resultados ISO 16283-1'!$O$13,0)</f>
        <v>2.2000000000000028</v>
      </c>
      <c r="CM34" s="142">
        <f>IF((N34-'Resultados ISO 16283-1'!$P$13)&gt;0,N34-'Resultados ISO 16283-1'!$P$13,0)</f>
        <v>1.2999999999999972</v>
      </c>
      <c r="CN34" s="142">
        <f>IF((O34-'Resultados ISO 16283-1'!$Q$13)&gt;0,O34-'Resultados ISO 16283-1'!$Q$13,0)</f>
        <v>0</v>
      </c>
      <c r="CO34" s="142">
        <f>IF((P34-'Resultados ISO 16283-1'!$R$13)&gt;0,P34-'Resultados ISO 16283-1'!$R$13,0)</f>
        <v>0</v>
      </c>
      <c r="CP34" s="142">
        <f>IF((Q34-'Resultados ISO 16283-1'!$S$13)&gt;0,Q34-'Resultados ISO 16283-1'!$S$13,0)</f>
        <v>0</v>
      </c>
      <c r="CQ34" s="142">
        <f>IF((R34-'Resultados ISO 16283-1'!$T$13)&gt;0,R34-'Resultados ISO 16283-1'!$T$13,0)</f>
        <v>0</v>
      </c>
      <c r="CR34" s="354">
        <f>IF((S34-'Resultados ISO 16283-1'!$U$13)&gt;0,S34-'Resultados ISO 16283-1'!$U$13,0)</f>
        <v>0</v>
      </c>
      <c r="CS34" s="127">
        <f t="shared" si="32"/>
        <v>67.599999999999994</v>
      </c>
      <c r="CT34" s="128">
        <f t="shared" si="27"/>
        <v>0</v>
      </c>
      <c r="CU34" s="118">
        <f t="shared" si="33"/>
        <v>0</v>
      </c>
      <c r="CV34" s="118">
        <f t="shared" si="28"/>
        <v>0</v>
      </c>
    </row>
    <row r="35" spans="1:100" ht="14.25">
      <c r="B35" s="129">
        <v>-1</v>
      </c>
      <c r="C35" s="130">
        <f>C36-$B$35</f>
        <v>34</v>
      </c>
      <c r="D35" s="131">
        <f t="shared" si="5"/>
        <v>37</v>
      </c>
      <c r="E35" s="131">
        <f t="shared" si="6"/>
        <v>40</v>
      </c>
      <c r="F35" s="131">
        <f t="shared" si="7"/>
        <v>43</v>
      </c>
      <c r="G35" s="131">
        <f t="shared" si="8"/>
        <v>46</v>
      </c>
      <c r="H35" s="131">
        <f t="shared" si="9"/>
        <v>49</v>
      </c>
      <c r="I35" s="131">
        <f t="shared" si="10"/>
        <v>52</v>
      </c>
      <c r="J35" s="131">
        <f t="shared" si="11"/>
        <v>53</v>
      </c>
      <c r="K35" s="131">
        <f t="shared" si="12"/>
        <v>54</v>
      </c>
      <c r="L35" s="131">
        <f t="shared" si="13"/>
        <v>55</v>
      </c>
      <c r="M35" s="131">
        <f t="shared" si="14"/>
        <v>56</v>
      </c>
      <c r="N35" s="131">
        <f t="shared" si="15"/>
        <v>57</v>
      </c>
      <c r="O35" s="131">
        <f t="shared" si="16"/>
        <v>57</v>
      </c>
      <c r="P35" s="131">
        <f t="shared" si="17"/>
        <v>57</v>
      </c>
      <c r="Q35" s="131">
        <f t="shared" si="18"/>
        <v>57</v>
      </c>
      <c r="R35" s="131">
        <f t="shared" si="19"/>
        <v>57</v>
      </c>
      <c r="S35" s="133">
        <f t="shared" si="20"/>
        <v>57</v>
      </c>
      <c r="U35" s="134">
        <f>IF((C35-'Resultados ISO 16283-1'!$E$7)&gt;0,C35-'Resultados ISO 16283-1'!$E$7,0)</f>
        <v>1.6000000000000014</v>
      </c>
      <c r="V35" s="135">
        <f>IF((D35-'Resultados ISO 16283-1'!$F$7)&gt;0,D35-'Resultados ISO 16283-1'!$F$7,0)</f>
        <v>4.3999999999999986</v>
      </c>
      <c r="W35" s="135">
        <f>IF((E35-'Resultados ISO 16283-1'!$G$7)&gt;0,E35-'Resultados ISO 16283-1'!$G$7,0)</f>
        <v>6.3999999999999986</v>
      </c>
      <c r="X35" s="135">
        <f>IF((F35-'Resultados ISO 16283-1'!$H$7)&gt;0,F35-'Resultados ISO 16283-1'!$H$7,0)</f>
        <v>9.5</v>
      </c>
      <c r="Y35" s="135">
        <f>IF((G35-'Resultados ISO 16283-1'!$I$7)&gt;0,G35-'Resultados ISO 16283-1'!$I$7,0)</f>
        <v>3.2999999999999972</v>
      </c>
      <c r="Z35" s="135">
        <f>IF((H35-'Resultados ISO 16283-1'!$J$7)&gt;0,H35-'Resultados ISO 16283-1'!$J$7,0)</f>
        <v>6.1000000000000014</v>
      </c>
      <c r="AA35" s="135">
        <f>IF((I35-'Resultados ISO 16283-1'!$K$7)&gt;0,I35-'Resultados ISO 16283-1'!$K$7,0)</f>
        <v>5.5</v>
      </c>
      <c r="AB35" s="135">
        <f>IF((J35-'Resultados ISO 16283-1'!$L$7)&gt;0,J35-'Resultados ISO 16283-1'!$L$7,0)</f>
        <v>15.399999999999999</v>
      </c>
      <c r="AC35" s="135">
        <f>IF((K35-'Resultados ISO 16283-1'!$M$7)&gt;0,K35-'Resultados ISO 16283-1'!$M$7,0)</f>
        <v>4.1000000000000014</v>
      </c>
      <c r="AD35" s="135">
        <f>IF((L35-'Resultados ISO 16283-1'!$N$7)&gt;0,L35-'Resultados ISO 16283-1'!$N$7,0)</f>
        <v>0.39999999999999858</v>
      </c>
      <c r="AE35" s="135">
        <f>IF((M35-'Resultados ISO 16283-1'!$O$7)&gt;0,M35-'Resultados ISO 16283-1'!$O$7,0)</f>
        <v>1.2000000000000028</v>
      </c>
      <c r="AF35" s="135">
        <f>IF((N35-'Resultados ISO 16283-1'!$P$7)&gt;0,N35-'Resultados ISO 16283-1'!$P$7,0)</f>
        <v>0.29999999999999716</v>
      </c>
      <c r="AG35" s="132">
        <f>IF((O35-'Resultados ISO 16283-1'!$Q$7)&gt;0,O35-'Resultados ISO 16283-1'!$Q$7,0)</f>
        <v>0</v>
      </c>
      <c r="AH35" s="132">
        <f>IF((P35-'Resultados ISO 16283-1'!$R$7)&gt;0,P35-'Resultados ISO 16283-1'!$R$7,0)</f>
        <v>0</v>
      </c>
      <c r="AI35" s="132">
        <f>IF((Q35-'Resultados ISO 16283-1'!$S$7)&gt;0,Q35-'Resultados ISO 16283-1'!$S$7,0)</f>
        <v>0</v>
      </c>
      <c r="AJ35" s="133">
        <f>IF((R35-'Resultados ISO 16283-1'!$T$7)&gt;0,R35-'Resultados ISO 16283-1'!$T$7,0)</f>
        <v>0</v>
      </c>
      <c r="AK35" s="349">
        <f t="shared" si="21"/>
        <v>58.199999999999996</v>
      </c>
      <c r="AL35" s="118">
        <f t="shared" si="29"/>
        <v>0</v>
      </c>
      <c r="AM35" s="116">
        <f t="shared" si="22"/>
        <v>0</v>
      </c>
      <c r="AO35" s="147">
        <f>IF((C35-'Resultados ISO 16283-1'!$E$9)&gt;0,C35-'Resultados ISO 16283-1'!$E$9,0)</f>
        <v>0</v>
      </c>
      <c r="AP35" s="135">
        <f>IF((D35-'Resultados ISO 16283-1'!$F$9)&gt;0,D35-'Resultados ISO 16283-1'!$F$9,0)</f>
        <v>0.39999999999999858</v>
      </c>
      <c r="AQ35" s="135">
        <f>IF((E35-'Resultados ISO 16283-1'!$G$9)&gt;0,E35-'Resultados ISO 16283-1'!$G$9,0)</f>
        <v>2.3999999999999986</v>
      </c>
      <c r="AR35" s="135">
        <f>IF((F35-'Resultados ISO 16283-1'!$H$9)&gt;0,F35-'Resultados ISO 16283-1'!$H$9,0)</f>
        <v>5.6000000000000014</v>
      </c>
      <c r="AS35" s="132">
        <f>IF((G35-'Resultados ISO 16283-1'!$I$9)&gt;0,G35-'Resultados ISO 16283-1'!$I$9,0)</f>
        <v>0</v>
      </c>
      <c r="AT35" s="135">
        <f>IF((H35-'Resultados ISO 16283-1'!$J$9)&gt;0,H35-'Resultados ISO 16283-1'!$J$9,0)</f>
        <v>2.1000000000000014</v>
      </c>
      <c r="AU35" s="135">
        <f>IF((I35-'Resultados ISO 16283-1'!$K$9)&gt;0,I35-'Resultados ISO 16283-1'!$K$9,0)</f>
        <v>1.5</v>
      </c>
      <c r="AV35" s="135">
        <f>IF((J35-'Resultados ISO 16283-1'!$L$9)&gt;0,J35-'Resultados ISO 16283-1'!$L$9,0)</f>
        <v>11.399999999999999</v>
      </c>
      <c r="AW35" s="135">
        <f>IF((K35-'Resultados ISO 16283-1'!$M$9)&gt;0,K35-'Resultados ISO 16283-1'!$M$9,0)</f>
        <v>0.10000000000000142</v>
      </c>
      <c r="AX35" s="132">
        <f>IF((L35-'Resultados ISO 16283-1'!$N$9)&gt;0,L35-'Resultados ISO 16283-1'!$N$9,0)</f>
        <v>0</v>
      </c>
      <c r="AY35" s="132">
        <f>IF((M35-'Resultados ISO 16283-1'!$O$9)&gt;0,M35-'Resultados ISO 16283-1'!$O$9,0)</f>
        <v>0</v>
      </c>
      <c r="AZ35" s="132">
        <f>IF((N35-'Resultados ISO 16283-1'!$P$9)&gt;0,N35-'Resultados ISO 16283-1'!$P$9,0)</f>
        <v>0</v>
      </c>
      <c r="BA35" s="132">
        <f>IF((O35-'Resultados ISO 16283-1'!$Q$9)&gt;0,O35-'Resultados ISO 16283-1'!$Q$9,0)</f>
        <v>0</v>
      </c>
      <c r="BB35" s="132">
        <f>IF((P35-'Resultados ISO 16283-1'!$R$9)&gt;0,P35-'Resultados ISO 16283-1'!$R$9,0)</f>
        <v>0</v>
      </c>
      <c r="BC35" s="132">
        <f>IF((Q35-'Resultados ISO 16283-1'!$S$9)&gt;0,Q35-'Resultados ISO 16283-1'!$S$9,0)</f>
        <v>0</v>
      </c>
      <c r="BD35" s="133">
        <f>IF((R35-'Resultados ISO 16283-1'!$T$9)&gt;0,R35-'Resultados ISO 16283-1'!$T$9,0)</f>
        <v>0</v>
      </c>
      <c r="BE35" s="128">
        <f t="shared" si="23"/>
        <v>23.5</v>
      </c>
      <c r="BF35" s="137">
        <f t="shared" si="30"/>
        <v>0</v>
      </c>
      <c r="BG35" s="118">
        <f t="shared" si="24"/>
        <v>0</v>
      </c>
      <c r="BH35" s="119"/>
      <c r="BI35" s="138">
        <f>IF((C35-'Resultados ISO 16283-1'!$E$11)&gt;0,C35-'Resultados ISO 16283-1'!$E$11,0)</f>
        <v>3.6000000000000014</v>
      </c>
      <c r="BJ35" s="139">
        <f>IF((D35-'Resultados ISO 16283-1'!$F$11)&gt;0,D35-'Resultados ISO 16283-1'!$F$11,0)</f>
        <v>6.3000000000000007</v>
      </c>
      <c r="BK35" s="139">
        <f>IF((E35-'Resultados ISO 16283-1'!$G$11)&gt;0,E35-'Resultados ISO 16283-1'!$G$11,0)</f>
        <v>8.3000000000000007</v>
      </c>
      <c r="BL35" s="139">
        <f>IF((F35-'Resultados ISO 16283-1'!$H$11)&gt;0,F35-'Resultados ISO 16283-1'!$H$11,0)</f>
        <v>11.5</v>
      </c>
      <c r="BM35" s="139">
        <f>IF((G35-'Resultados ISO 16283-1'!$I$11)&gt;0,G35-'Resultados ISO 16283-1'!$I$11,0)</f>
        <v>5.2000000000000028</v>
      </c>
      <c r="BN35" s="139">
        <f>IF((H35-'Resultados ISO 16283-1'!$J$11)&gt;0,H35-'Resultados ISO 16283-1'!$J$11,0)</f>
        <v>8</v>
      </c>
      <c r="BO35" s="139">
        <f>IF((I35-'Resultados ISO 16283-1'!$K$11)&gt;0,I35-'Resultados ISO 16283-1'!$K$11,0)</f>
        <v>7.3999999999999986</v>
      </c>
      <c r="BP35" s="139">
        <f>IF((J35-'Resultados ISO 16283-1'!$L$11)&gt;0,J35-'Resultados ISO 16283-1'!$L$11,0)</f>
        <v>17.299999999999997</v>
      </c>
      <c r="BQ35" s="139">
        <f>IF((K35-'Resultados ISO 16283-1'!$M$11)&gt;0,K35-'Resultados ISO 16283-1'!$M$11,0)</f>
        <v>6</v>
      </c>
      <c r="BR35" s="139">
        <f>IF((L35-'Resultados ISO 16283-1'!$N$11)&gt;0,L35-'Resultados ISO 16283-1'!$N$11,0)</f>
        <v>2.3999999999999986</v>
      </c>
      <c r="BS35" s="139">
        <f>IF((M35-'Resultados ISO 16283-1'!$O$11)&gt;0,M35-'Resultados ISO 16283-1'!$O$11,0)</f>
        <v>3.1000000000000014</v>
      </c>
      <c r="BT35" s="139">
        <f>IF((N35-'Resultados ISO 16283-1'!$P$11)&gt;0,N35-'Resultados ISO 16283-1'!$P$11,0)</f>
        <v>2.2000000000000028</v>
      </c>
      <c r="BU35" s="145">
        <f>IF((O35-'Resultados ISO 16283-1'!$Q$11)&gt;0,O35-'Resultados ISO 16283-1'!$Q$11,0)</f>
        <v>0</v>
      </c>
      <c r="BV35" s="145">
        <f>IF((P35-'Resultados ISO 16283-1'!$R$11)&gt;0,P35-'Resultados ISO 16283-1'!$R$11,0)</f>
        <v>0</v>
      </c>
      <c r="BW35" s="145">
        <f>IF((Q35-'Resultados ISO 16283-1'!$S$11)&gt;0,Q35-'Resultados ISO 16283-1'!$S$11,0)</f>
        <v>0</v>
      </c>
      <c r="BX35" s="144">
        <f>IF((R35-'Resultados ISO 16283-1'!$T$11)&gt;0,R35-'Resultados ISO 16283-1'!$T$11,0)</f>
        <v>0</v>
      </c>
      <c r="BY35" s="123">
        <f t="shared" si="25"/>
        <v>81.3</v>
      </c>
      <c r="BZ35" s="118">
        <f t="shared" si="31"/>
        <v>0</v>
      </c>
      <c r="CA35" s="118">
        <f t="shared" si="26"/>
        <v>0</v>
      </c>
      <c r="CB35" s="119"/>
      <c r="CC35" s="353">
        <f>IF((D35-'Resultados ISO 16283-1'!$F$13)&gt;0,D35-'Resultados ISO 16283-1'!$F$13,0)</f>
        <v>4.3999999999999986</v>
      </c>
      <c r="CD35" s="142">
        <f>IF((E35-'Resultados ISO 16283-1'!$G$13)&gt;0,E35-'Resultados ISO 16283-1'!$G$13,0)</f>
        <v>6.3999999999999986</v>
      </c>
      <c r="CE35" s="142">
        <f>IF((F35-'Resultados ISO 16283-1'!$H$13)&gt;0,F35-'Resultados ISO 16283-1'!$H$13,0)</f>
        <v>9.5</v>
      </c>
      <c r="CF35" s="142">
        <f>IF((G35-'Resultados ISO 16283-1'!$I$13)&gt;0,G35-'Resultados ISO 16283-1'!$I$13,0)</f>
        <v>3.2999999999999972</v>
      </c>
      <c r="CG35" s="142">
        <f>IF((H35-'Resultados ISO 16283-1'!$J$13)&gt;0,H35-'Resultados ISO 16283-1'!$J$13,0)</f>
        <v>6.1000000000000014</v>
      </c>
      <c r="CH35" s="142">
        <f>IF((I35-'Resultados ISO 16283-1'!$K$13)&gt;0,I35-'Resultados ISO 16283-1'!$K$13,0)</f>
        <v>5.5</v>
      </c>
      <c r="CI35" s="142">
        <f>IF((J35-'Resultados ISO 16283-1'!$L$13)&gt;0,J35-'Resultados ISO 16283-1'!$L$13,0)</f>
        <v>15.399999999999999</v>
      </c>
      <c r="CJ35" s="142">
        <f>IF((K35-'Resultados ISO 16283-1'!$M$13)&gt;0,K35-'Resultados ISO 16283-1'!$M$13,0)</f>
        <v>4.1000000000000014</v>
      </c>
      <c r="CK35" s="142">
        <f>IF((L35-'Resultados ISO 16283-1'!$N$13)&gt;0,L35-'Resultados ISO 16283-1'!$N$13,0)</f>
        <v>0.39999999999999858</v>
      </c>
      <c r="CL35" s="142">
        <f>IF((M35-'Resultados ISO 16283-1'!$O$13)&gt;0,M35-'Resultados ISO 16283-1'!$O$13,0)</f>
        <v>1.2000000000000028</v>
      </c>
      <c r="CM35" s="142">
        <f>IF((N35-'Resultados ISO 16283-1'!$P$13)&gt;0,N35-'Resultados ISO 16283-1'!$P$13,0)</f>
        <v>0.29999999999999716</v>
      </c>
      <c r="CN35" s="142">
        <f>IF((O35-'Resultados ISO 16283-1'!$Q$13)&gt;0,O35-'Resultados ISO 16283-1'!$Q$13,0)</f>
        <v>0</v>
      </c>
      <c r="CO35" s="142">
        <f>IF((P35-'Resultados ISO 16283-1'!$R$13)&gt;0,P35-'Resultados ISO 16283-1'!$R$13,0)</f>
        <v>0</v>
      </c>
      <c r="CP35" s="142">
        <f>IF((Q35-'Resultados ISO 16283-1'!$S$13)&gt;0,Q35-'Resultados ISO 16283-1'!$S$13,0)</f>
        <v>0</v>
      </c>
      <c r="CQ35" s="142">
        <f>IF((R35-'Resultados ISO 16283-1'!$T$13)&gt;0,R35-'Resultados ISO 16283-1'!$T$13,0)</f>
        <v>0</v>
      </c>
      <c r="CR35" s="354">
        <f>IF((S35-'Resultados ISO 16283-1'!$U$13)&gt;0,S35-'Resultados ISO 16283-1'!$U$13,0)</f>
        <v>0</v>
      </c>
      <c r="CS35" s="127">
        <f t="shared" si="32"/>
        <v>56.599999999999994</v>
      </c>
      <c r="CT35" s="128">
        <f t="shared" si="27"/>
        <v>0</v>
      </c>
      <c r="CU35" s="118">
        <f t="shared" si="33"/>
        <v>0</v>
      </c>
      <c r="CV35" s="118">
        <f t="shared" si="28"/>
        <v>0</v>
      </c>
    </row>
    <row r="36" spans="1:100" ht="14.25">
      <c r="A36" s="149" t="s">
        <v>45</v>
      </c>
      <c r="B36" s="129">
        <v>0</v>
      </c>
      <c r="C36" s="150">
        <v>33</v>
      </c>
      <c r="D36" s="151">
        <v>36</v>
      </c>
      <c r="E36" s="151">
        <v>39</v>
      </c>
      <c r="F36" s="151">
        <v>42</v>
      </c>
      <c r="G36" s="151">
        <v>45</v>
      </c>
      <c r="H36" s="151">
        <v>48</v>
      </c>
      <c r="I36" s="151">
        <v>51</v>
      </c>
      <c r="J36" s="151">
        <v>52</v>
      </c>
      <c r="K36" s="151">
        <v>53</v>
      </c>
      <c r="L36" s="151">
        <v>54</v>
      </c>
      <c r="M36" s="151">
        <v>55</v>
      </c>
      <c r="N36" s="151">
        <v>56</v>
      </c>
      <c r="O36" s="151">
        <v>56</v>
      </c>
      <c r="P36" s="151">
        <v>56</v>
      </c>
      <c r="Q36" s="152">
        <v>56</v>
      </c>
      <c r="R36" s="151">
        <v>56</v>
      </c>
      <c r="S36" s="153">
        <v>56</v>
      </c>
      <c r="U36" s="134">
        <f>IF((C36-'Resultados ISO 16283-1'!$E$7)&gt;0,C36-'Resultados ISO 16283-1'!$E$7,0)</f>
        <v>0.60000000000000142</v>
      </c>
      <c r="V36" s="135">
        <f>IF((D36-'Resultados ISO 16283-1'!$F$7)&gt;0,D36-'Resultados ISO 16283-1'!$F$7,0)</f>
        <v>3.3999999999999986</v>
      </c>
      <c r="W36" s="135">
        <f>IF((E36-'Resultados ISO 16283-1'!$G$7)&gt;0,E36-'Resultados ISO 16283-1'!$G$7,0)</f>
        <v>5.3999999999999986</v>
      </c>
      <c r="X36" s="135">
        <f>IF((F36-'Resultados ISO 16283-1'!$H$7)&gt;0,F36-'Resultados ISO 16283-1'!$H$7,0)</f>
        <v>8.5</v>
      </c>
      <c r="Y36" s="135">
        <f>IF((G36-'Resultados ISO 16283-1'!$I$7)&gt;0,G36-'Resultados ISO 16283-1'!$I$7,0)</f>
        <v>2.2999999999999972</v>
      </c>
      <c r="Z36" s="135">
        <f>IF((H36-'Resultados ISO 16283-1'!$J$7)&gt;0,H36-'Resultados ISO 16283-1'!$J$7,0)</f>
        <v>5.1000000000000014</v>
      </c>
      <c r="AA36" s="135">
        <f>IF((I36-'Resultados ISO 16283-1'!$K$7)&gt;0,I36-'Resultados ISO 16283-1'!$K$7,0)</f>
        <v>4.5</v>
      </c>
      <c r="AB36" s="135">
        <f>IF((J36-'Resultados ISO 16283-1'!$L$7)&gt;0,J36-'Resultados ISO 16283-1'!$L$7,0)</f>
        <v>14.399999999999999</v>
      </c>
      <c r="AC36" s="135">
        <f>IF((K36-'Resultados ISO 16283-1'!$M$7)&gt;0,K36-'Resultados ISO 16283-1'!$M$7,0)</f>
        <v>3.1000000000000014</v>
      </c>
      <c r="AD36" s="132">
        <f>IF((L36-'Resultados ISO 16283-1'!$N$7)&gt;0,L36-'Resultados ISO 16283-1'!$N$7,0)</f>
        <v>0</v>
      </c>
      <c r="AE36" s="135">
        <f>IF((M36-'Resultados ISO 16283-1'!$O$7)&gt;0,M36-'Resultados ISO 16283-1'!$O$7,0)</f>
        <v>0.20000000000000284</v>
      </c>
      <c r="AF36" s="132">
        <f>IF((N36-'Resultados ISO 16283-1'!$P$7)&gt;0,N36-'Resultados ISO 16283-1'!$P$7,0)</f>
        <v>0</v>
      </c>
      <c r="AG36" s="132">
        <f>IF((O36-'Resultados ISO 16283-1'!$Q$7)&gt;0,O36-'Resultados ISO 16283-1'!$Q$7,0)</f>
        <v>0</v>
      </c>
      <c r="AH36" s="132">
        <f>IF((P36-'Resultados ISO 16283-1'!$R$7)&gt;0,P36-'Resultados ISO 16283-1'!$R$7,0)</f>
        <v>0</v>
      </c>
      <c r="AI36" s="132">
        <f>IF((Q36-'Resultados ISO 16283-1'!$S$7)&gt;0,Q36-'Resultados ISO 16283-1'!$S$7,0)</f>
        <v>0</v>
      </c>
      <c r="AJ36" s="133">
        <f>IF((R36-'Resultados ISO 16283-1'!$T$7)&gt;0,R36-'Resultados ISO 16283-1'!$T$7,0)</f>
        <v>0</v>
      </c>
      <c r="AK36" s="349">
        <f t="shared" si="21"/>
        <v>47.5</v>
      </c>
      <c r="AL36" s="118">
        <f t="shared" si="29"/>
        <v>0</v>
      </c>
      <c r="AM36" s="116">
        <f t="shared" si="22"/>
        <v>0</v>
      </c>
      <c r="AO36" s="147">
        <f>IF((C36-'Resultados ISO 16283-1'!$E$9)&gt;0,C36-'Resultados ISO 16283-1'!$E$9,0)</f>
        <v>0</v>
      </c>
      <c r="AP36" s="132">
        <f>IF((D36-'Resultados ISO 16283-1'!$F$9)&gt;0,D36-'Resultados ISO 16283-1'!$F$9,0)</f>
        <v>0</v>
      </c>
      <c r="AQ36" s="135">
        <f>IF((E36-'Resultados ISO 16283-1'!$G$9)&gt;0,E36-'Resultados ISO 16283-1'!$G$9,0)</f>
        <v>1.3999999999999986</v>
      </c>
      <c r="AR36" s="135">
        <f>IF((F36-'Resultados ISO 16283-1'!$H$9)&gt;0,F36-'Resultados ISO 16283-1'!$H$9,0)</f>
        <v>4.6000000000000014</v>
      </c>
      <c r="AS36" s="132">
        <f>IF((G36-'Resultados ISO 16283-1'!$I$9)&gt;0,G36-'Resultados ISO 16283-1'!$I$9,0)</f>
        <v>0</v>
      </c>
      <c r="AT36" s="135">
        <f>IF((H36-'Resultados ISO 16283-1'!$J$9)&gt;0,H36-'Resultados ISO 16283-1'!$J$9,0)</f>
        <v>1.1000000000000014</v>
      </c>
      <c r="AU36" s="135">
        <f>IF((I36-'Resultados ISO 16283-1'!$K$9)&gt;0,I36-'Resultados ISO 16283-1'!$K$9,0)</f>
        <v>0.5</v>
      </c>
      <c r="AV36" s="135">
        <f>IF((J36-'Resultados ISO 16283-1'!$L$9)&gt;0,J36-'Resultados ISO 16283-1'!$L$9,0)</f>
        <v>10.399999999999999</v>
      </c>
      <c r="AW36" s="132">
        <f>IF((K36-'Resultados ISO 16283-1'!$M$9)&gt;0,K36-'Resultados ISO 16283-1'!$M$9,0)</f>
        <v>0</v>
      </c>
      <c r="AX36" s="132">
        <f>IF((L36-'Resultados ISO 16283-1'!$N$9)&gt;0,L36-'Resultados ISO 16283-1'!$N$9,0)</f>
        <v>0</v>
      </c>
      <c r="AY36" s="132">
        <f>IF((M36-'Resultados ISO 16283-1'!$O$9)&gt;0,M36-'Resultados ISO 16283-1'!$O$9,0)</f>
        <v>0</v>
      </c>
      <c r="AZ36" s="132">
        <f>IF((N36-'Resultados ISO 16283-1'!$P$9)&gt;0,N36-'Resultados ISO 16283-1'!$P$9,0)</f>
        <v>0</v>
      </c>
      <c r="BA36" s="132">
        <f>IF((O36-'Resultados ISO 16283-1'!$Q$9)&gt;0,O36-'Resultados ISO 16283-1'!$Q$9,0)</f>
        <v>0</v>
      </c>
      <c r="BB36" s="132">
        <f>IF((P36-'Resultados ISO 16283-1'!$R$9)&gt;0,P36-'Resultados ISO 16283-1'!$R$9,0)</f>
        <v>0</v>
      </c>
      <c r="BC36" s="132">
        <f>IF((Q36-'Resultados ISO 16283-1'!$S$9)&gt;0,Q36-'Resultados ISO 16283-1'!$S$9,0)</f>
        <v>0</v>
      </c>
      <c r="BD36" s="133">
        <f>IF((R36-'Resultados ISO 16283-1'!$T$9)&gt;0,R36-'Resultados ISO 16283-1'!$T$9,0)</f>
        <v>0</v>
      </c>
      <c r="BE36" s="128">
        <f t="shared" si="23"/>
        <v>18</v>
      </c>
      <c r="BF36" s="137">
        <f t="shared" si="30"/>
        <v>0</v>
      </c>
      <c r="BG36" s="118">
        <f t="shared" si="24"/>
        <v>0</v>
      </c>
      <c r="BH36" s="119"/>
      <c r="BI36" s="138">
        <f>IF((C36-'Resultados ISO 16283-1'!$E$11)&gt;0,C36-'Resultados ISO 16283-1'!$E$11,0)</f>
        <v>2.6000000000000014</v>
      </c>
      <c r="BJ36" s="139">
        <f>IF((D36-'Resultados ISO 16283-1'!$F$11)&gt;0,D36-'Resultados ISO 16283-1'!$F$11,0)</f>
        <v>5.3000000000000007</v>
      </c>
      <c r="BK36" s="139">
        <f>IF((E36-'Resultados ISO 16283-1'!$G$11)&gt;0,E36-'Resultados ISO 16283-1'!$G$11,0)</f>
        <v>7.3000000000000007</v>
      </c>
      <c r="BL36" s="139">
        <f>IF((F36-'Resultados ISO 16283-1'!$H$11)&gt;0,F36-'Resultados ISO 16283-1'!$H$11,0)</f>
        <v>10.5</v>
      </c>
      <c r="BM36" s="139">
        <f>IF((G36-'Resultados ISO 16283-1'!$I$11)&gt;0,G36-'Resultados ISO 16283-1'!$I$11,0)</f>
        <v>4.2000000000000028</v>
      </c>
      <c r="BN36" s="139">
        <f>IF((H36-'Resultados ISO 16283-1'!$J$11)&gt;0,H36-'Resultados ISO 16283-1'!$J$11,0)</f>
        <v>7</v>
      </c>
      <c r="BO36" s="139">
        <f>IF((I36-'Resultados ISO 16283-1'!$K$11)&gt;0,I36-'Resultados ISO 16283-1'!$K$11,0)</f>
        <v>6.3999999999999986</v>
      </c>
      <c r="BP36" s="139">
        <f>IF((J36-'Resultados ISO 16283-1'!$L$11)&gt;0,J36-'Resultados ISO 16283-1'!$L$11,0)</f>
        <v>16.299999999999997</v>
      </c>
      <c r="BQ36" s="139">
        <f>IF((K36-'Resultados ISO 16283-1'!$M$11)&gt;0,K36-'Resultados ISO 16283-1'!$M$11,0)</f>
        <v>5</v>
      </c>
      <c r="BR36" s="139">
        <f>IF((L36-'Resultados ISO 16283-1'!$N$11)&gt;0,L36-'Resultados ISO 16283-1'!$N$11,0)</f>
        <v>1.3999999999999986</v>
      </c>
      <c r="BS36" s="139">
        <f>IF((M36-'Resultados ISO 16283-1'!$O$11)&gt;0,M36-'Resultados ISO 16283-1'!$O$11,0)</f>
        <v>2.1000000000000014</v>
      </c>
      <c r="BT36" s="139">
        <f>IF((N36-'Resultados ISO 16283-1'!$P$11)&gt;0,N36-'Resultados ISO 16283-1'!$P$11,0)</f>
        <v>1.2000000000000028</v>
      </c>
      <c r="BU36" s="145">
        <f>IF((O36-'Resultados ISO 16283-1'!$Q$11)&gt;0,O36-'Resultados ISO 16283-1'!$Q$11,0)</f>
        <v>0</v>
      </c>
      <c r="BV36" s="145">
        <f>IF((P36-'Resultados ISO 16283-1'!$R$11)&gt;0,P36-'Resultados ISO 16283-1'!$R$11,0)</f>
        <v>0</v>
      </c>
      <c r="BW36" s="145">
        <f>IF((Q36-'Resultados ISO 16283-1'!$S$11)&gt;0,Q36-'Resultados ISO 16283-1'!$S$11,0)</f>
        <v>0</v>
      </c>
      <c r="BX36" s="144">
        <f>IF((R36-'Resultados ISO 16283-1'!$T$11)&gt;0,R36-'Resultados ISO 16283-1'!$T$11,0)</f>
        <v>0</v>
      </c>
      <c r="BY36" s="123">
        <f t="shared" si="25"/>
        <v>69.3</v>
      </c>
      <c r="BZ36" s="118">
        <f t="shared" si="31"/>
        <v>0</v>
      </c>
      <c r="CA36" s="118">
        <f t="shared" si="26"/>
        <v>0</v>
      </c>
      <c r="CB36" s="119"/>
      <c r="CC36" s="353">
        <f>IF((D36-'Resultados ISO 16283-1'!$F$13)&gt;0,D36-'Resultados ISO 16283-1'!$F$13,0)</f>
        <v>3.3999999999999986</v>
      </c>
      <c r="CD36" s="142">
        <f>IF((E36-'Resultados ISO 16283-1'!$G$13)&gt;0,E36-'Resultados ISO 16283-1'!$G$13,0)</f>
        <v>5.3999999999999986</v>
      </c>
      <c r="CE36" s="142">
        <f>IF((F36-'Resultados ISO 16283-1'!$H$13)&gt;0,F36-'Resultados ISO 16283-1'!$H$13,0)</f>
        <v>8.5</v>
      </c>
      <c r="CF36" s="142">
        <f>IF((G36-'Resultados ISO 16283-1'!$I$13)&gt;0,G36-'Resultados ISO 16283-1'!$I$13,0)</f>
        <v>2.2999999999999972</v>
      </c>
      <c r="CG36" s="142">
        <f>IF((H36-'Resultados ISO 16283-1'!$J$13)&gt;0,H36-'Resultados ISO 16283-1'!$J$13,0)</f>
        <v>5.1000000000000014</v>
      </c>
      <c r="CH36" s="142">
        <f>IF((I36-'Resultados ISO 16283-1'!$K$13)&gt;0,I36-'Resultados ISO 16283-1'!$K$13,0)</f>
        <v>4.5</v>
      </c>
      <c r="CI36" s="142">
        <f>IF((J36-'Resultados ISO 16283-1'!$L$13)&gt;0,J36-'Resultados ISO 16283-1'!$L$13,0)</f>
        <v>14.399999999999999</v>
      </c>
      <c r="CJ36" s="142">
        <f>IF((K36-'Resultados ISO 16283-1'!$M$13)&gt;0,K36-'Resultados ISO 16283-1'!$M$13,0)</f>
        <v>3.1000000000000014</v>
      </c>
      <c r="CK36" s="142">
        <f>IF((L36-'Resultados ISO 16283-1'!$N$13)&gt;0,L36-'Resultados ISO 16283-1'!$N$13,0)</f>
        <v>0</v>
      </c>
      <c r="CL36" s="142">
        <f>IF((M36-'Resultados ISO 16283-1'!$O$13)&gt;0,M36-'Resultados ISO 16283-1'!$O$13,0)</f>
        <v>0.20000000000000284</v>
      </c>
      <c r="CM36" s="142">
        <f>IF((N36-'Resultados ISO 16283-1'!$P$13)&gt;0,N36-'Resultados ISO 16283-1'!$P$13,0)</f>
        <v>0</v>
      </c>
      <c r="CN36" s="142">
        <f>IF((O36-'Resultados ISO 16283-1'!$Q$13)&gt;0,O36-'Resultados ISO 16283-1'!$Q$13,0)</f>
        <v>0</v>
      </c>
      <c r="CO36" s="142">
        <f>IF((P36-'Resultados ISO 16283-1'!$R$13)&gt;0,P36-'Resultados ISO 16283-1'!$R$13,0)</f>
        <v>0</v>
      </c>
      <c r="CP36" s="142">
        <f>IF((Q36-'Resultados ISO 16283-1'!$S$13)&gt;0,Q36-'Resultados ISO 16283-1'!$S$13,0)</f>
        <v>0</v>
      </c>
      <c r="CQ36" s="142">
        <f>IF((R36-'Resultados ISO 16283-1'!$T$13)&gt;0,R36-'Resultados ISO 16283-1'!$T$13,0)</f>
        <v>0</v>
      </c>
      <c r="CR36" s="354">
        <f>IF((S36-'Resultados ISO 16283-1'!$U$13)&gt;0,S36-'Resultados ISO 16283-1'!$U$13,0)</f>
        <v>0</v>
      </c>
      <c r="CS36" s="127">
        <f t="shared" si="32"/>
        <v>46.9</v>
      </c>
      <c r="CT36" s="128">
        <f t="shared" si="27"/>
        <v>0</v>
      </c>
      <c r="CU36" s="118">
        <f t="shared" si="33"/>
        <v>0</v>
      </c>
      <c r="CV36" s="118">
        <f t="shared" si="28"/>
        <v>0</v>
      </c>
    </row>
    <row r="37" spans="1:100" ht="14.25">
      <c r="B37" s="129">
        <v>1</v>
      </c>
      <c r="C37" s="154">
        <f t="shared" ref="C37:C66" si="34">$C$36-$B37</f>
        <v>32</v>
      </c>
      <c r="D37" s="155">
        <f t="shared" ref="D37:D66" si="35">$D$36-$B37</f>
        <v>35</v>
      </c>
      <c r="E37" s="155">
        <f t="shared" ref="E37:E66" si="36">$E$36-$B37</f>
        <v>38</v>
      </c>
      <c r="F37" s="155">
        <f t="shared" ref="F37:F66" si="37">$F$36-$B37</f>
        <v>41</v>
      </c>
      <c r="G37" s="155">
        <f t="shared" ref="G37:G66" si="38">$G$36-$B37</f>
        <v>44</v>
      </c>
      <c r="H37" s="155">
        <f t="shared" ref="H37:H66" si="39">$H$36-$B37</f>
        <v>47</v>
      </c>
      <c r="I37" s="155">
        <f t="shared" ref="I37:I66" si="40">$I$36-$B37</f>
        <v>50</v>
      </c>
      <c r="J37" s="155">
        <f t="shared" ref="J37:J66" si="41">$J$36-$B37</f>
        <v>51</v>
      </c>
      <c r="K37" s="155">
        <f t="shared" ref="K37:K66" si="42">$K$36-$B37</f>
        <v>52</v>
      </c>
      <c r="L37" s="155">
        <f t="shared" ref="L37:L66" si="43">$L$36-$B37</f>
        <v>53</v>
      </c>
      <c r="M37" s="155">
        <f t="shared" ref="M37:M66" si="44">$M$36-$B37</f>
        <v>54</v>
      </c>
      <c r="N37" s="155">
        <f t="shared" ref="N37:N66" si="45">$N$36-$B37</f>
        <v>55</v>
      </c>
      <c r="O37" s="155">
        <f t="shared" ref="O37:O66" si="46">$O$36-$B37</f>
        <v>55</v>
      </c>
      <c r="P37" s="155">
        <f t="shared" ref="P37:P66" si="47">$P$36-$B37</f>
        <v>55</v>
      </c>
      <c r="Q37" s="155">
        <f t="shared" ref="Q37:Q66" si="48">$Q$36-$B37</f>
        <v>55</v>
      </c>
      <c r="R37" s="155">
        <f t="shared" ref="R37:R66" si="49">$R$36-$B37</f>
        <v>55</v>
      </c>
      <c r="S37" s="133">
        <f t="shared" ref="S37:S66" si="50">$S$36-$B37</f>
        <v>55</v>
      </c>
      <c r="U37" s="147">
        <f>IF((C37-'Resultados ISO 16283-1'!$E$7)&gt;0,C37-'Resultados ISO 16283-1'!$E$7,0)</f>
        <v>0</v>
      </c>
      <c r="V37" s="135">
        <f>IF((D37-'Resultados ISO 16283-1'!$F$7)&gt;0,D37-'Resultados ISO 16283-1'!$F$7,0)</f>
        <v>2.3999999999999986</v>
      </c>
      <c r="W37" s="135">
        <f>IF((E37-'Resultados ISO 16283-1'!$G$7)&gt;0,E37-'Resultados ISO 16283-1'!$G$7,0)</f>
        <v>4.3999999999999986</v>
      </c>
      <c r="X37" s="135">
        <f>IF((F37-'Resultados ISO 16283-1'!$H$7)&gt;0,F37-'Resultados ISO 16283-1'!$H$7,0)</f>
        <v>7.5</v>
      </c>
      <c r="Y37" s="135">
        <f>IF((G37-'Resultados ISO 16283-1'!$I$7)&gt;0,G37-'Resultados ISO 16283-1'!$I$7,0)</f>
        <v>1.2999999999999972</v>
      </c>
      <c r="Z37" s="135">
        <f>IF((H37-'Resultados ISO 16283-1'!$J$7)&gt;0,H37-'Resultados ISO 16283-1'!$J$7,0)</f>
        <v>4.1000000000000014</v>
      </c>
      <c r="AA37" s="135">
        <f>IF((I37-'Resultados ISO 16283-1'!$K$7)&gt;0,I37-'Resultados ISO 16283-1'!$K$7,0)</f>
        <v>3.5</v>
      </c>
      <c r="AB37" s="135">
        <f>IF((J37-'Resultados ISO 16283-1'!$L$7)&gt;0,J37-'Resultados ISO 16283-1'!$L$7,0)</f>
        <v>13.399999999999999</v>
      </c>
      <c r="AC37" s="135">
        <f>IF((K37-'Resultados ISO 16283-1'!$M$7)&gt;0,K37-'Resultados ISO 16283-1'!$M$7,0)</f>
        <v>2.1000000000000014</v>
      </c>
      <c r="AD37" s="132">
        <f>IF((L37-'Resultados ISO 16283-1'!$N$7)&gt;0,L37-'Resultados ISO 16283-1'!$N$7,0)</f>
        <v>0</v>
      </c>
      <c r="AE37" s="132">
        <f>IF((M37-'Resultados ISO 16283-1'!$O$7)&gt;0,M37-'Resultados ISO 16283-1'!$O$7,0)</f>
        <v>0</v>
      </c>
      <c r="AF37" s="132">
        <f>IF((N37-'Resultados ISO 16283-1'!$P$7)&gt;0,N37-'Resultados ISO 16283-1'!$P$7,0)</f>
        <v>0</v>
      </c>
      <c r="AG37" s="132">
        <f>IF((O37-'Resultados ISO 16283-1'!$Q$7)&gt;0,O37-'Resultados ISO 16283-1'!$Q$7,0)</f>
        <v>0</v>
      </c>
      <c r="AH37" s="132">
        <f>IF((P37-'Resultados ISO 16283-1'!$R$7)&gt;0,P37-'Resultados ISO 16283-1'!$R$7,0)</f>
        <v>0</v>
      </c>
      <c r="AI37" s="132">
        <f>IF((Q37-'Resultados ISO 16283-1'!$S$7)&gt;0,Q37-'Resultados ISO 16283-1'!$S$7,0)</f>
        <v>0</v>
      </c>
      <c r="AJ37" s="133">
        <f>IF((R37-'Resultados ISO 16283-1'!$T$7)&gt;0,R37-'Resultados ISO 16283-1'!$T$7,0)</f>
        <v>0</v>
      </c>
      <c r="AK37" s="355">
        <f t="shared" si="21"/>
        <v>38.699999999999996</v>
      </c>
      <c r="AL37" s="118">
        <f t="shared" si="29"/>
        <v>0</v>
      </c>
      <c r="AM37" s="116">
        <f t="shared" si="22"/>
        <v>0</v>
      </c>
      <c r="AO37" s="147">
        <f>IF((C37-'Resultados ISO 16283-1'!$E$9)&gt;0,C37-'Resultados ISO 16283-1'!$E$9,0)</f>
        <v>0</v>
      </c>
      <c r="AP37" s="132">
        <f>IF((D37-'Resultados ISO 16283-1'!$F$9)&gt;0,D37-'Resultados ISO 16283-1'!$F$9,0)</f>
        <v>0</v>
      </c>
      <c r="AQ37" s="135">
        <f>IF((E37-'Resultados ISO 16283-1'!$G$9)&gt;0,E37-'Resultados ISO 16283-1'!$G$9,0)</f>
        <v>0.39999999999999858</v>
      </c>
      <c r="AR37" s="135">
        <f>IF((F37-'Resultados ISO 16283-1'!$H$9)&gt;0,F37-'Resultados ISO 16283-1'!$H$9,0)</f>
        <v>3.6000000000000014</v>
      </c>
      <c r="AS37" s="132">
        <f>IF((G37-'Resultados ISO 16283-1'!$I$9)&gt;0,G37-'Resultados ISO 16283-1'!$I$9,0)</f>
        <v>0</v>
      </c>
      <c r="AT37" s="135">
        <f>IF((H37-'Resultados ISO 16283-1'!$J$9)&gt;0,H37-'Resultados ISO 16283-1'!$J$9,0)</f>
        <v>0.10000000000000142</v>
      </c>
      <c r="AU37" s="132">
        <f>IF((I37-'Resultados ISO 16283-1'!$K$9)&gt;0,I37-'Resultados ISO 16283-1'!$K$9,0)</f>
        <v>0</v>
      </c>
      <c r="AV37" s="135">
        <f>IF((J37-'Resultados ISO 16283-1'!$L$9)&gt;0,J37-'Resultados ISO 16283-1'!$L$9,0)</f>
        <v>9.3999999999999986</v>
      </c>
      <c r="AW37" s="132">
        <f>IF((K37-'Resultados ISO 16283-1'!$M$9)&gt;0,K37-'Resultados ISO 16283-1'!$M$9,0)</f>
        <v>0</v>
      </c>
      <c r="AX37" s="132">
        <f>IF((L37-'Resultados ISO 16283-1'!$N$9)&gt;0,L37-'Resultados ISO 16283-1'!$N$9,0)</f>
        <v>0</v>
      </c>
      <c r="AY37" s="132">
        <f>IF((M37-'Resultados ISO 16283-1'!$O$9)&gt;0,M37-'Resultados ISO 16283-1'!$O$9,0)</f>
        <v>0</v>
      </c>
      <c r="AZ37" s="132">
        <f>IF((N37-'Resultados ISO 16283-1'!$P$9)&gt;0,N37-'Resultados ISO 16283-1'!$P$9,0)</f>
        <v>0</v>
      </c>
      <c r="BA37" s="132">
        <f>IF((O37-'Resultados ISO 16283-1'!$Q$9)&gt;0,O37-'Resultados ISO 16283-1'!$Q$9,0)</f>
        <v>0</v>
      </c>
      <c r="BB37" s="132">
        <f>IF((P37-'Resultados ISO 16283-1'!$R$9)&gt;0,P37-'Resultados ISO 16283-1'!$R$9,0)</f>
        <v>0</v>
      </c>
      <c r="BC37" s="132">
        <f>IF((Q37-'Resultados ISO 16283-1'!$S$9)&gt;0,Q37-'Resultados ISO 16283-1'!$S$9,0)</f>
        <v>0</v>
      </c>
      <c r="BD37" s="133">
        <f>IF((R37-'Resultados ISO 16283-1'!$T$9)&gt;0,R37-'Resultados ISO 16283-1'!$T$9,0)</f>
        <v>0</v>
      </c>
      <c r="BE37" s="128">
        <f t="shared" si="23"/>
        <v>13.5</v>
      </c>
      <c r="BF37" s="137">
        <f t="shared" si="30"/>
        <v>0</v>
      </c>
      <c r="BG37" s="118">
        <f t="shared" si="24"/>
        <v>0</v>
      </c>
      <c r="BH37" s="119"/>
      <c r="BI37" s="138">
        <f>IF((C37-'Resultados ISO 16283-1'!$E$11)&gt;0,C37-'Resultados ISO 16283-1'!$E$11,0)</f>
        <v>1.6000000000000014</v>
      </c>
      <c r="BJ37" s="139">
        <f>IF((D37-'Resultados ISO 16283-1'!$F$11)&gt;0,D37-'Resultados ISO 16283-1'!$F$11,0)</f>
        <v>4.3000000000000007</v>
      </c>
      <c r="BK37" s="139">
        <f>IF((E37-'Resultados ISO 16283-1'!$G$11)&gt;0,E37-'Resultados ISO 16283-1'!$G$11,0)</f>
        <v>6.3000000000000007</v>
      </c>
      <c r="BL37" s="139">
        <f>IF((F37-'Resultados ISO 16283-1'!$H$11)&gt;0,F37-'Resultados ISO 16283-1'!$H$11,0)</f>
        <v>9.5</v>
      </c>
      <c r="BM37" s="139">
        <f>IF((G37-'Resultados ISO 16283-1'!$I$11)&gt;0,G37-'Resultados ISO 16283-1'!$I$11,0)</f>
        <v>3.2000000000000028</v>
      </c>
      <c r="BN37" s="139">
        <f>IF((H37-'Resultados ISO 16283-1'!$J$11)&gt;0,H37-'Resultados ISO 16283-1'!$J$11,0)</f>
        <v>6</v>
      </c>
      <c r="BO37" s="139">
        <f>IF((I37-'Resultados ISO 16283-1'!$K$11)&gt;0,I37-'Resultados ISO 16283-1'!$K$11,0)</f>
        <v>5.3999999999999986</v>
      </c>
      <c r="BP37" s="139">
        <f>IF((J37-'Resultados ISO 16283-1'!$L$11)&gt;0,J37-'Resultados ISO 16283-1'!$L$11,0)</f>
        <v>15.299999999999997</v>
      </c>
      <c r="BQ37" s="139">
        <f>IF((K37-'Resultados ISO 16283-1'!$M$11)&gt;0,K37-'Resultados ISO 16283-1'!$M$11,0)</f>
        <v>4</v>
      </c>
      <c r="BR37" s="139">
        <f>IF((L37-'Resultados ISO 16283-1'!$N$11)&gt;0,L37-'Resultados ISO 16283-1'!$N$11,0)</f>
        <v>0.39999999999999858</v>
      </c>
      <c r="BS37" s="139">
        <f>IF((M37-'Resultados ISO 16283-1'!$O$11)&gt;0,M37-'Resultados ISO 16283-1'!$O$11,0)</f>
        <v>1.1000000000000014</v>
      </c>
      <c r="BT37" s="139">
        <f>IF((N37-'Resultados ISO 16283-1'!$P$11)&gt;0,N37-'Resultados ISO 16283-1'!$P$11,0)</f>
        <v>0.20000000000000284</v>
      </c>
      <c r="BU37" s="145">
        <f>IF((O37-'Resultados ISO 16283-1'!$Q$11)&gt;0,O37-'Resultados ISO 16283-1'!$Q$11,0)</f>
        <v>0</v>
      </c>
      <c r="BV37" s="145">
        <f>IF((P37-'Resultados ISO 16283-1'!$R$11)&gt;0,P37-'Resultados ISO 16283-1'!$R$11,0)</f>
        <v>0</v>
      </c>
      <c r="BW37" s="145">
        <f>IF((Q37-'Resultados ISO 16283-1'!$S$11)&gt;0,Q37-'Resultados ISO 16283-1'!$S$11,0)</f>
        <v>0</v>
      </c>
      <c r="BX37" s="144">
        <f>IF((R37-'Resultados ISO 16283-1'!$T$11)&gt;0,R37-'Resultados ISO 16283-1'!$T$11,0)</f>
        <v>0</v>
      </c>
      <c r="BY37" s="123">
        <f t="shared" si="25"/>
        <v>57.300000000000004</v>
      </c>
      <c r="BZ37" s="118">
        <f t="shared" si="31"/>
        <v>0</v>
      </c>
      <c r="CA37" s="118">
        <f t="shared" si="26"/>
        <v>0</v>
      </c>
      <c r="CB37" s="119"/>
      <c r="CC37" s="353">
        <f>IF((D37-'Resultados ISO 16283-1'!$F$13)&gt;0,D37-'Resultados ISO 16283-1'!$F$13,0)</f>
        <v>2.3999999999999986</v>
      </c>
      <c r="CD37" s="142">
        <f>IF((E37-'Resultados ISO 16283-1'!$G$13)&gt;0,E37-'Resultados ISO 16283-1'!$G$13,0)</f>
        <v>4.3999999999999986</v>
      </c>
      <c r="CE37" s="142">
        <f>IF((F37-'Resultados ISO 16283-1'!$H$13)&gt;0,F37-'Resultados ISO 16283-1'!$H$13,0)</f>
        <v>7.5</v>
      </c>
      <c r="CF37" s="142">
        <f>IF((G37-'Resultados ISO 16283-1'!$I$13)&gt;0,G37-'Resultados ISO 16283-1'!$I$13,0)</f>
        <v>1.2999999999999972</v>
      </c>
      <c r="CG37" s="142">
        <f>IF((H37-'Resultados ISO 16283-1'!$J$13)&gt;0,H37-'Resultados ISO 16283-1'!$J$13,0)</f>
        <v>4.1000000000000014</v>
      </c>
      <c r="CH37" s="142">
        <f>IF((I37-'Resultados ISO 16283-1'!$K$13)&gt;0,I37-'Resultados ISO 16283-1'!$K$13,0)</f>
        <v>3.5</v>
      </c>
      <c r="CI37" s="142">
        <f>IF((J37-'Resultados ISO 16283-1'!$L$13)&gt;0,J37-'Resultados ISO 16283-1'!$L$13,0)</f>
        <v>13.399999999999999</v>
      </c>
      <c r="CJ37" s="142">
        <f>IF((K37-'Resultados ISO 16283-1'!$M$13)&gt;0,K37-'Resultados ISO 16283-1'!$M$13,0)</f>
        <v>2.1000000000000014</v>
      </c>
      <c r="CK37" s="142">
        <f>IF((L37-'Resultados ISO 16283-1'!$N$13)&gt;0,L37-'Resultados ISO 16283-1'!$N$13,0)</f>
        <v>0</v>
      </c>
      <c r="CL37" s="142">
        <f>IF((M37-'Resultados ISO 16283-1'!$O$13)&gt;0,M37-'Resultados ISO 16283-1'!$O$13,0)</f>
        <v>0</v>
      </c>
      <c r="CM37" s="142">
        <f>IF((N37-'Resultados ISO 16283-1'!$P$13)&gt;0,N37-'Resultados ISO 16283-1'!$P$13,0)</f>
        <v>0</v>
      </c>
      <c r="CN37" s="142">
        <f>IF((O37-'Resultados ISO 16283-1'!$Q$13)&gt;0,O37-'Resultados ISO 16283-1'!$Q$13,0)</f>
        <v>0</v>
      </c>
      <c r="CO37" s="142">
        <f>IF((P37-'Resultados ISO 16283-1'!$R$13)&gt;0,P37-'Resultados ISO 16283-1'!$R$13,0)</f>
        <v>0</v>
      </c>
      <c r="CP37" s="142">
        <f>IF((Q37-'Resultados ISO 16283-1'!$S$13)&gt;0,Q37-'Resultados ISO 16283-1'!$S$13,0)</f>
        <v>0</v>
      </c>
      <c r="CQ37" s="142">
        <f>IF((R37-'Resultados ISO 16283-1'!$T$13)&gt;0,R37-'Resultados ISO 16283-1'!$T$13,0)</f>
        <v>0</v>
      </c>
      <c r="CR37" s="354">
        <f>IF((S37-'Resultados ISO 16283-1'!$U$13)&gt;0,S37-'Resultados ISO 16283-1'!$U$13,0)</f>
        <v>0</v>
      </c>
      <c r="CS37" s="127">
        <f t="shared" si="32"/>
        <v>38.699999999999996</v>
      </c>
      <c r="CT37" s="128">
        <f t="shared" si="27"/>
        <v>0</v>
      </c>
      <c r="CU37" s="118">
        <f t="shared" si="33"/>
        <v>0</v>
      </c>
      <c r="CV37" s="118">
        <f t="shared" si="28"/>
        <v>0</v>
      </c>
    </row>
    <row r="38" spans="1:100" ht="14.25">
      <c r="B38" s="129">
        <v>2</v>
      </c>
      <c r="C38" s="147">
        <f t="shared" si="34"/>
        <v>31</v>
      </c>
      <c r="D38" s="132">
        <f t="shared" si="35"/>
        <v>34</v>
      </c>
      <c r="E38" s="132">
        <f t="shared" si="36"/>
        <v>37</v>
      </c>
      <c r="F38" s="132">
        <f t="shared" si="37"/>
        <v>40</v>
      </c>
      <c r="G38" s="132">
        <f t="shared" si="38"/>
        <v>43</v>
      </c>
      <c r="H38" s="132">
        <f t="shared" si="39"/>
        <v>46</v>
      </c>
      <c r="I38" s="132">
        <f t="shared" si="40"/>
        <v>49</v>
      </c>
      <c r="J38" s="132">
        <f t="shared" si="41"/>
        <v>50</v>
      </c>
      <c r="K38" s="132">
        <f t="shared" si="42"/>
        <v>51</v>
      </c>
      <c r="L38" s="132">
        <f t="shared" si="43"/>
        <v>52</v>
      </c>
      <c r="M38" s="132">
        <f t="shared" si="44"/>
        <v>53</v>
      </c>
      <c r="N38" s="132">
        <f t="shared" si="45"/>
        <v>54</v>
      </c>
      <c r="O38" s="132">
        <f t="shared" si="46"/>
        <v>54</v>
      </c>
      <c r="P38" s="132">
        <f t="shared" si="47"/>
        <v>54</v>
      </c>
      <c r="Q38" s="132">
        <f t="shared" si="48"/>
        <v>54</v>
      </c>
      <c r="R38" s="132">
        <f t="shared" si="49"/>
        <v>54</v>
      </c>
      <c r="S38" s="133">
        <f t="shared" si="50"/>
        <v>54</v>
      </c>
      <c r="U38" s="147">
        <f>IF((C38-'Resultados ISO 16283-1'!$E$7)&gt;0,C38-'Resultados ISO 16283-1'!$E$7,0)</f>
        <v>0</v>
      </c>
      <c r="V38" s="135">
        <f>IF((D38-'Resultados ISO 16283-1'!$F$7)&gt;0,D38-'Resultados ISO 16283-1'!$F$7,0)</f>
        <v>1.3999999999999986</v>
      </c>
      <c r="W38" s="135">
        <f>IF((E38-'Resultados ISO 16283-1'!$G$7)&gt;0,E38-'Resultados ISO 16283-1'!$G$7,0)</f>
        <v>3.3999999999999986</v>
      </c>
      <c r="X38" s="135">
        <f>IF((F38-'Resultados ISO 16283-1'!$H$7)&gt;0,F38-'Resultados ISO 16283-1'!$H$7,0)</f>
        <v>6.5</v>
      </c>
      <c r="Y38" s="135">
        <f>IF((G38-'Resultados ISO 16283-1'!$I$7)&gt;0,G38-'Resultados ISO 16283-1'!$I$7,0)</f>
        <v>0.29999999999999716</v>
      </c>
      <c r="Z38" s="135">
        <f>IF((H38-'Resultados ISO 16283-1'!$J$7)&gt;0,H38-'Resultados ISO 16283-1'!$J$7,0)</f>
        <v>3.1000000000000014</v>
      </c>
      <c r="AA38" s="135">
        <f>IF((I38-'Resultados ISO 16283-1'!$K$7)&gt;0,I38-'Resultados ISO 16283-1'!$K$7,0)</f>
        <v>2.5</v>
      </c>
      <c r="AB38" s="135">
        <f>IF((J38-'Resultados ISO 16283-1'!$L$7)&gt;0,J38-'Resultados ISO 16283-1'!$L$7,0)</f>
        <v>12.399999999999999</v>
      </c>
      <c r="AC38" s="135">
        <f>IF((K38-'Resultados ISO 16283-1'!$M$7)&gt;0,K38-'Resultados ISO 16283-1'!$M$7,0)</f>
        <v>1.1000000000000014</v>
      </c>
      <c r="AD38" s="132">
        <f>IF((L38-'Resultados ISO 16283-1'!$N$7)&gt;0,L38-'Resultados ISO 16283-1'!$N$7,0)</f>
        <v>0</v>
      </c>
      <c r="AE38" s="132">
        <f>IF((M38-'Resultados ISO 16283-1'!$O$7)&gt;0,M38-'Resultados ISO 16283-1'!$O$7,0)</f>
        <v>0</v>
      </c>
      <c r="AF38" s="132">
        <f>IF((N38-'Resultados ISO 16283-1'!$P$7)&gt;0,N38-'Resultados ISO 16283-1'!$P$7,0)</f>
        <v>0</v>
      </c>
      <c r="AG38" s="132">
        <f>IF((O38-'Resultados ISO 16283-1'!$Q$7)&gt;0,O38-'Resultados ISO 16283-1'!$Q$7,0)</f>
        <v>0</v>
      </c>
      <c r="AH38" s="132">
        <f>IF((P38-'Resultados ISO 16283-1'!$R$7)&gt;0,P38-'Resultados ISO 16283-1'!$R$7,0)</f>
        <v>0</v>
      </c>
      <c r="AI38" s="132">
        <f>IF((Q38-'Resultados ISO 16283-1'!$S$7)&gt;0,Q38-'Resultados ISO 16283-1'!$S$7,0)</f>
        <v>0</v>
      </c>
      <c r="AJ38" s="133">
        <f>IF((R38-'Resultados ISO 16283-1'!$T$7)&gt;0,R38-'Resultados ISO 16283-1'!$T$7,0)</f>
        <v>0</v>
      </c>
      <c r="AK38" s="355">
        <f t="shared" si="21"/>
        <v>30.699999999999996</v>
      </c>
      <c r="AL38" s="118">
        <f t="shared" si="29"/>
        <v>50</v>
      </c>
      <c r="AM38" s="116">
        <f t="shared" si="22"/>
        <v>2</v>
      </c>
      <c r="AO38" s="147">
        <f>IF((C38-'Resultados ISO 16283-1'!$E$9)&gt;0,C38-'Resultados ISO 16283-1'!$E$9,0)</f>
        <v>0</v>
      </c>
      <c r="AP38" s="132">
        <f>IF((D38-'Resultados ISO 16283-1'!$F$9)&gt;0,D38-'Resultados ISO 16283-1'!$F$9,0)</f>
        <v>0</v>
      </c>
      <c r="AQ38" s="132">
        <f>IF((E38-'Resultados ISO 16283-1'!$G$9)&gt;0,E38-'Resultados ISO 16283-1'!$G$9,0)</f>
        <v>0</v>
      </c>
      <c r="AR38" s="135">
        <f>IF((F38-'Resultados ISO 16283-1'!$H$9)&gt;0,F38-'Resultados ISO 16283-1'!$H$9,0)</f>
        <v>2.6000000000000014</v>
      </c>
      <c r="AS38" s="132">
        <f>IF((G38-'Resultados ISO 16283-1'!$I$9)&gt;0,G38-'Resultados ISO 16283-1'!$I$9,0)</f>
        <v>0</v>
      </c>
      <c r="AT38" s="132">
        <f>IF((H38-'Resultados ISO 16283-1'!$J$9)&gt;0,H38-'Resultados ISO 16283-1'!$J$9,0)</f>
        <v>0</v>
      </c>
      <c r="AU38" s="132">
        <f>IF((I38-'Resultados ISO 16283-1'!$K$9)&gt;0,I38-'Resultados ISO 16283-1'!$K$9,0)</f>
        <v>0</v>
      </c>
      <c r="AV38" s="135">
        <f>IF((J38-'Resultados ISO 16283-1'!$L$9)&gt;0,J38-'Resultados ISO 16283-1'!$L$9,0)</f>
        <v>8.3999999999999986</v>
      </c>
      <c r="AW38" s="132">
        <f>IF((K38-'Resultados ISO 16283-1'!$M$9)&gt;0,K38-'Resultados ISO 16283-1'!$M$9,0)</f>
        <v>0</v>
      </c>
      <c r="AX38" s="132">
        <f>IF((L38-'Resultados ISO 16283-1'!$N$9)&gt;0,L38-'Resultados ISO 16283-1'!$N$9,0)</f>
        <v>0</v>
      </c>
      <c r="AY38" s="132">
        <f>IF((M38-'Resultados ISO 16283-1'!$O$9)&gt;0,M38-'Resultados ISO 16283-1'!$O$9,0)</f>
        <v>0</v>
      </c>
      <c r="AZ38" s="132">
        <f>IF((N38-'Resultados ISO 16283-1'!$P$9)&gt;0,N38-'Resultados ISO 16283-1'!$P$9,0)</f>
        <v>0</v>
      </c>
      <c r="BA38" s="132">
        <f>IF((O38-'Resultados ISO 16283-1'!$Q$9)&gt;0,O38-'Resultados ISO 16283-1'!$Q$9,0)</f>
        <v>0</v>
      </c>
      <c r="BB38" s="132">
        <f>IF((P38-'Resultados ISO 16283-1'!$R$9)&gt;0,P38-'Resultados ISO 16283-1'!$R$9,0)</f>
        <v>0</v>
      </c>
      <c r="BC38" s="132">
        <f>IF((Q38-'Resultados ISO 16283-1'!$S$9)&gt;0,Q38-'Resultados ISO 16283-1'!$S$9,0)</f>
        <v>0</v>
      </c>
      <c r="BD38" s="133">
        <f>IF((R38-'Resultados ISO 16283-1'!$T$9)&gt;0,R38-'Resultados ISO 16283-1'!$T$9,0)</f>
        <v>0</v>
      </c>
      <c r="BE38" s="128">
        <f t="shared" si="23"/>
        <v>11</v>
      </c>
      <c r="BF38" s="137">
        <f t="shared" si="30"/>
        <v>0</v>
      </c>
      <c r="BG38" s="118">
        <f t="shared" si="24"/>
        <v>0</v>
      </c>
      <c r="BH38" s="119"/>
      <c r="BI38" s="138">
        <f>IF((C38-'Resultados ISO 16283-1'!$E$11)&gt;0,C38-'Resultados ISO 16283-1'!$E$11,0)</f>
        <v>0.60000000000000142</v>
      </c>
      <c r="BJ38" s="139">
        <f>IF((D38-'Resultados ISO 16283-1'!$F$11)&gt;0,D38-'Resultados ISO 16283-1'!$F$11,0)</f>
        <v>3.3000000000000007</v>
      </c>
      <c r="BK38" s="139">
        <f>IF((E38-'Resultados ISO 16283-1'!$G$11)&gt;0,E38-'Resultados ISO 16283-1'!$G$11,0)</f>
        <v>5.3000000000000007</v>
      </c>
      <c r="BL38" s="139">
        <f>IF((F38-'Resultados ISO 16283-1'!$H$11)&gt;0,F38-'Resultados ISO 16283-1'!$H$11,0)</f>
        <v>8.5</v>
      </c>
      <c r="BM38" s="139">
        <f>IF((G38-'Resultados ISO 16283-1'!$I$11)&gt;0,G38-'Resultados ISO 16283-1'!$I$11,0)</f>
        <v>2.2000000000000028</v>
      </c>
      <c r="BN38" s="139">
        <f>IF((H38-'Resultados ISO 16283-1'!$J$11)&gt;0,H38-'Resultados ISO 16283-1'!$J$11,0)</f>
        <v>5</v>
      </c>
      <c r="BO38" s="139">
        <f>IF((I38-'Resultados ISO 16283-1'!$K$11)&gt;0,I38-'Resultados ISO 16283-1'!$K$11,0)</f>
        <v>4.3999999999999986</v>
      </c>
      <c r="BP38" s="139">
        <f>IF((J38-'Resultados ISO 16283-1'!$L$11)&gt;0,J38-'Resultados ISO 16283-1'!$L$11,0)</f>
        <v>14.299999999999997</v>
      </c>
      <c r="BQ38" s="139">
        <f>IF((K38-'Resultados ISO 16283-1'!$M$11)&gt;0,K38-'Resultados ISO 16283-1'!$M$11,0)</f>
        <v>3</v>
      </c>
      <c r="BR38" s="145">
        <f>IF((L38-'Resultados ISO 16283-1'!$N$11)&gt;0,L38-'Resultados ISO 16283-1'!$N$11,0)</f>
        <v>0</v>
      </c>
      <c r="BS38" s="139">
        <f>IF((M38-'Resultados ISO 16283-1'!$O$11)&gt;0,M38-'Resultados ISO 16283-1'!$O$11,0)</f>
        <v>0.10000000000000142</v>
      </c>
      <c r="BT38" s="145">
        <f>IF((N38-'Resultados ISO 16283-1'!$P$11)&gt;0,N38-'Resultados ISO 16283-1'!$P$11,0)</f>
        <v>0</v>
      </c>
      <c r="BU38" s="145">
        <f>IF((O38-'Resultados ISO 16283-1'!$Q$11)&gt;0,O38-'Resultados ISO 16283-1'!$Q$11,0)</f>
        <v>0</v>
      </c>
      <c r="BV38" s="145">
        <f>IF((P38-'Resultados ISO 16283-1'!$R$11)&gt;0,P38-'Resultados ISO 16283-1'!$R$11,0)</f>
        <v>0</v>
      </c>
      <c r="BW38" s="145">
        <f>IF((Q38-'Resultados ISO 16283-1'!$S$11)&gt;0,Q38-'Resultados ISO 16283-1'!$S$11,0)</f>
        <v>0</v>
      </c>
      <c r="BX38" s="144">
        <f>IF((R38-'Resultados ISO 16283-1'!$T$11)&gt;0,R38-'Resultados ISO 16283-1'!$T$11,0)</f>
        <v>0</v>
      </c>
      <c r="BY38" s="123">
        <f t="shared" si="25"/>
        <v>46.7</v>
      </c>
      <c r="BZ38" s="118">
        <f t="shared" si="31"/>
        <v>0</v>
      </c>
      <c r="CA38" s="118">
        <f t="shared" si="26"/>
        <v>0</v>
      </c>
      <c r="CB38" s="119"/>
      <c r="CC38" s="353">
        <f>IF((D38-'Resultados ISO 16283-1'!$F$13)&gt;0,D38-'Resultados ISO 16283-1'!$F$13,0)</f>
        <v>1.3999999999999986</v>
      </c>
      <c r="CD38" s="142">
        <f>IF((E38-'Resultados ISO 16283-1'!$G$13)&gt;0,E38-'Resultados ISO 16283-1'!$G$13,0)</f>
        <v>3.3999999999999986</v>
      </c>
      <c r="CE38" s="142">
        <f>IF((F38-'Resultados ISO 16283-1'!$H$13)&gt;0,F38-'Resultados ISO 16283-1'!$H$13,0)</f>
        <v>6.5</v>
      </c>
      <c r="CF38" s="142">
        <f>IF((G38-'Resultados ISO 16283-1'!$I$13)&gt;0,G38-'Resultados ISO 16283-1'!$I$13,0)</f>
        <v>0.29999999999999716</v>
      </c>
      <c r="CG38" s="142">
        <f>IF((H38-'Resultados ISO 16283-1'!$J$13)&gt;0,H38-'Resultados ISO 16283-1'!$J$13,0)</f>
        <v>3.1000000000000014</v>
      </c>
      <c r="CH38" s="142">
        <f>IF((I38-'Resultados ISO 16283-1'!$K$13)&gt;0,I38-'Resultados ISO 16283-1'!$K$13,0)</f>
        <v>2.5</v>
      </c>
      <c r="CI38" s="142">
        <f>IF((J38-'Resultados ISO 16283-1'!$L$13)&gt;0,J38-'Resultados ISO 16283-1'!$L$13,0)</f>
        <v>12.399999999999999</v>
      </c>
      <c r="CJ38" s="142">
        <f>IF((K38-'Resultados ISO 16283-1'!$M$13)&gt;0,K38-'Resultados ISO 16283-1'!$M$13,0)</f>
        <v>1.1000000000000014</v>
      </c>
      <c r="CK38" s="142">
        <f>IF((L38-'Resultados ISO 16283-1'!$N$13)&gt;0,L38-'Resultados ISO 16283-1'!$N$13,0)</f>
        <v>0</v>
      </c>
      <c r="CL38" s="142">
        <f>IF((M38-'Resultados ISO 16283-1'!$O$13)&gt;0,M38-'Resultados ISO 16283-1'!$O$13,0)</f>
        <v>0</v>
      </c>
      <c r="CM38" s="142">
        <f>IF((N38-'Resultados ISO 16283-1'!$P$13)&gt;0,N38-'Resultados ISO 16283-1'!$P$13,0)</f>
        <v>0</v>
      </c>
      <c r="CN38" s="142">
        <f>IF((O38-'Resultados ISO 16283-1'!$Q$13)&gt;0,O38-'Resultados ISO 16283-1'!$Q$13,0)</f>
        <v>0</v>
      </c>
      <c r="CO38" s="142">
        <f>IF((P38-'Resultados ISO 16283-1'!$R$13)&gt;0,P38-'Resultados ISO 16283-1'!$R$13,0)</f>
        <v>0</v>
      </c>
      <c r="CP38" s="142">
        <f>IF((Q38-'Resultados ISO 16283-1'!$S$13)&gt;0,Q38-'Resultados ISO 16283-1'!$S$13,0)</f>
        <v>0</v>
      </c>
      <c r="CQ38" s="142">
        <f>IF((R38-'Resultados ISO 16283-1'!$T$13)&gt;0,R38-'Resultados ISO 16283-1'!$T$13,0)</f>
        <v>0</v>
      </c>
      <c r="CR38" s="354">
        <f>IF((S38-'Resultados ISO 16283-1'!$U$13)&gt;0,S38-'Resultados ISO 16283-1'!$U$13,0)</f>
        <v>0</v>
      </c>
      <c r="CS38" s="127">
        <f t="shared" si="32"/>
        <v>30.699999999999996</v>
      </c>
      <c r="CT38" s="128">
        <f t="shared" si="27"/>
        <v>0</v>
      </c>
      <c r="CU38" s="118">
        <f t="shared" si="33"/>
        <v>0</v>
      </c>
      <c r="CV38" s="118">
        <f t="shared" si="28"/>
        <v>0</v>
      </c>
    </row>
    <row r="39" spans="1:100" ht="14.25">
      <c r="B39" s="129">
        <v>3</v>
      </c>
      <c r="C39" s="147">
        <f t="shared" si="34"/>
        <v>30</v>
      </c>
      <c r="D39" s="132">
        <f t="shared" si="35"/>
        <v>33</v>
      </c>
      <c r="E39" s="132">
        <f t="shared" si="36"/>
        <v>36</v>
      </c>
      <c r="F39" s="132">
        <f t="shared" si="37"/>
        <v>39</v>
      </c>
      <c r="G39" s="132">
        <f t="shared" si="38"/>
        <v>42</v>
      </c>
      <c r="H39" s="132">
        <f t="shared" si="39"/>
        <v>45</v>
      </c>
      <c r="I39" s="132">
        <f t="shared" si="40"/>
        <v>48</v>
      </c>
      <c r="J39" s="132">
        <f t="shared" si="41"/>
        <v>49</v>
      </c>
      <c r="K39" s="132">
        <f t="shared" si="42"/>
        <v>50</v>
      </c>
      <c r="L39" s="132">
        <f t="shared" si="43"/>
        <v>51</v>
      </c>
      <c r="M39" s="132">
        <f t="shared" si="44"/>
        <v>52</v>
      </c>
      <c r="N39" s="132">
        <f t="shared" si="45"/>
        <v>53</v>
      </c>
      <c r="O39" s="132">
        <f t="shared" si="46"/>
        <v>53</v>
      </c>
      <c r="P39" s="132">
        <f t="shared" si="47"/>
        <v>53</v>
      </c>
      <c r="Q39" s="132">
        <f t="shared" si="48"/>
        <v>53</v>
      </c>
      <c r="R39" s="132">
        <f t="shared" si="49"/>
        <v>53</v>
      </c>
      <c r="S39" s="133">
        <f t="shared" si="50"/>
        <v>53</v>
      </c>
      <c r="U39" s="147">
        <f>IF((C39-'Resultados ISO 16283-1'!$E$7)&gt;0,C39-'Resultados ISO 16283-1'!$E$7,0)</f>
        <v>0</v>
      </c>
      <c r="V39" s="135">
        <f>IF((D39-'Resultados ISO 16283-1'!$F$7)&gt;0,D39-'Resultados ISO 16283-1'!$F$7,0)</f>
        <v>0.39999999999999858</v>
      </c>
      <c r="W39" s="135">
        <f>IF((E39-'Resultados ISO 16283-1'!$G$7)&gt;0,E39-'Resultados ISO 16283-1'!$G$7,0)</f>
        <v>2.3999999999999986</v>
      </c>
      <c r="X39" s="135">
        <f>IF((F39-'Resultados ISO 16283-1'!$H$7)&gt;0,F39-'Resultados ISO 16283-1'!$H$7,0)</f>
        <v>5.5</v>
      </c>
      <c r="Y39" s="132">
        <f>IF((G39-'Resultados ISO 16283-1'!$I$7)&gt;0,G39-'Resultados ISO 16283-1'!$I$7,0)</f>
        <v>0</v>
      </c>
      <c r="Z39" s="135">
        <f>IF((H39-'Resultados ISO 16283-1'!$J$7)&gt;0,H39-'Resultados ISO 16283-1'!$J$7,0)</f>
        <v>2.1000000000000014</v>
      </c>
      <c r="AA39" s="135">
        <f>IF((I39-'Resultados ISO 16283-1'!$K$7)&gt;0,I39-'Resultados ISO 16283-1'!$K$7,0)</f>
        <v>1.5</v>
      </c>
      <c r="AB39" s="135">
        <f>IF((J39-'Resultados ISO 16283-1'!$L$7)&gt;0,J39-'Resultados ISO 16283-1'!$L$7,0)</f>
        <v>11.399999999999999</v>
      </c>
      <c r="AC39" s="135">
        <f>IF((K39-'Resultados ISO 16283-1'!$M$7)&gt;0,K39-'Resultados ISO 16283-1'!$M$7,0)</f>
        <v>0.10000000000000142</v>
      </c>
      <c r="AD39" s="132">
        <f>IF((L39-'Resultados ISO 16283-1'!$N$7)&gt;0,L39-'Resultados ISO 16283-1'!$N$7,0)</f>
        <v>0</v>
      </c>
      <c r="AE39" s="132">
        <f>IF((M39-'Resultados ISO 16283-1'!$O$7)&gt;0,M39-'Resultados ISO 16283-1'!$O$7,0)</f>
        <v>0</v>
      </c>
      <c r="AF39" s="132">
        <f>IF((N39-'Resultados ISO 16283-1'!$P$7)&gt;0,N39-'Resultados ISO 16283-1'!$P$7,0)</f>
        <v>0</v>
      </c>
      <c r="AG39" s="132">
        <f>IF((O39-'Resultados ISO 16283-1'!$Q$7)&gt;0,O39-'Resultados ISO 16283-1'!$Q$7,0)</f>
        <v>0</v>
      </c>
      <c r="AH39" s="132">
        <f>IF((P39-'Resultados ISO 16283-1'!$R$7)&gt;0,P39-'Resultados ISO 16283-1'!$R$7,0)</f>
        <v>0</v>
      </c>
      <c r="AI39" s="132">
        <f>IF((Q39-'Resultados ISO 16283-1'!$S$7)&gt;0,Q39-'Resultados ISO 16283-1'!$S$7,0)</f>
        <v>0</v>
      </c>
      <c r="AJ39" s="133">
        <f>IF((R39-'Resultados ISO 16283-1'!$T$7)&gt;0,R39-'Resultados ISO 16283-1'!$T$7,0)</f>
        <v>0</v>
      </c>
      <c r="AK39" s="355">
        <f t="shared" si="21"/>
        <v>23.4</v>
      </c>
      <c r="AL39" s="118">
        <f t="shared" si="29"/>
        <v>0</v>
      </c>
      <c r="AM39" s="116">
        <f t="shared" si="22"/>
        <v>0</v>
      </c>
      <c r="AO39" s="147">
        <f>IF((C39-'Resultados ISO 16283-1'!$E$9)&gt;0,C39-'Resultados ISO 16283-1'!$E$9,0)</f>
        <v>0</v>
      </c>
      <c r="AP39" s="132">
        <f>IF((D39-'Resultados ISO 16283-1'!$F$9)&gt;0,D39-'Resultados ISO 16283-1'!$F$9,0)</f>
        <v>0</v>
      </c>
      <c r="AQ39" s="132">
        <f>IF((E39-'Resultados ISO 16283-1'!$G$9)&gt;0,E39-'Resultados ISO 16283-1'!$G$9,0)</f>
        <v>0</v>
      </c>
      <c r="AR39" s="135">
        <f>IF((F39-'Resultados ISO 16283-1'!$H$9)&gt;0,F39-'Resultados ISO 16283-1'!$H$9,0)</f>
        <v>1.6000000000000014</v>
      </c>
      <c r="AS39" s="132">
        <f>IF((G39-'Resultados ISO 16283-1'!$I$9)&gt;0,G39-'Resultados ISO 16283-1'!$I$9,0)</f>
        <v>0</v>
      </c>
      <c r="AT39" s="132">
        <f>IF((H39-'Resultados ISO 16283-1'!$J$9)&gt;0,H39-'Resultados ISO 16283-1'!$J$9,0)</f>
        <v>0</v>
      </c>
      <c r="AU39" s="132">
        <f>IF((I39-'Resultados ISO 16283-1'!$K$9)&gt;0,I39-'Resultados ISO 16283-1'!$K$9,0)</f>
        <v>0</v>
      </c>
      <c r="AV39" s="135">
        <f>IF((J39-'Resultados ISO 16283-1'!$L$9)&gt;0,J39-'Resultados ISO 16283-1'!$L$9,0)</f>
        <v>7.3999999999999986</v>
      </c>
      <c r="AW39" s="132">
        <f>IF((K39-'Resultados ISO 16283-1'!$M$9)&gt;0,K39-'Resultados ISO 16283-1'!$M$9,0)</f>
        <v>0</v>
      </c>
      <c r="AX39" s="132">
        <f>IF((L39-'Resultados ISO 16283-1'!$N$9)&gt;0,L39-'Resultados ISO 16283-1'!$N$9,0)</f>
        <v>0</v>
      </c>
      <c r="AY39" s="132">
        <f>IF((M39-'Resultados ISO 16283-1'!$O$9)&gt;0,M39-'Resultados ISO 16283-1'!$O$9,0)</f>
        <v>0</v>
      </c>
      <c r="AZ39" s="132">
        <f>IF((N39-'Resultados ISO 16283-1'!$P$9)&gt;0,N39-'Resultados ISO 16283-1'!$P$9,0)</f>
        <v>0</v>
      </c>
      <c r="BA39" s="132">
        <f>IF((O39-'Resultados ISO 16283-1'!$Q$9)&gt;0,O39-'Resultados ISO 16283-1'!$Q$9,0)</f>
        <v>0</v>
      </c>
      <c r="BB39" s="132">
        <f>IF((P39-'Resultados ISO 16283-1'!$R$9)&gt;0,P39-'Resultados ISO 16283-1'!$R$9,0)</f>
        <v>0</v>
      </c>
      <c r="BC39" s="132">
        <f>IF((Q39-'Resultados ISO 16283-1'!$S$9)&gt;0,Q39-'Resultados ISO 16283-1'!$S$9,0)</f>
        <v>0</v>
      </c>
      <c r="BD39" s="133">
        <f>IF((R39-'Resultados ISO 16283-1'!$T$9)&gt;0,R39-'Resultados ISO 16283-1'!$T$9,0)</f>
        <v>0</v>
      </c>
      <c r="BE39" s="128">
        <f t="shared" si="23"/>
        <v>9</v>
      </c>
      <c r="BF39" s="137">
        <f t="shared" si="30"/>
        <v>0</v>
      </c>
      <c r="BG39" s="118">
        <f t="shared" si="24"/>
        <v>0</v>
      </c>
      <c r="BH39" s="119"/>
      <c r="BI39" s="146">
        <f>IF((C39-'Resultados ISO 16283-1'!$E$11)&gt;0,C39-'Resultados ISO 16283-1'!$E$11,0)</f>
        <v>0</v>
      </c>
      <c r="BJ39" s="139">
        <f>IF((D39-'Resultados ISO 16283-1'!$F$11)&gt;0,D39-'Resultados ISO 16283-1'!$F$11,0)</f>
        <v>2.3000000000000007</v>
      </c>
      <c r="BK39" s="139">
        <f>IF((E39-'Resultados ISO 16283-1'!$G$11)&gt;0,E39-'Resultados ISO 16283-1'!$G$11,0)</f>
        <v>4.3000000000000007</v>
      </c>
      <c r="BL39" s="139">
        <f>IF((F39-'Resultados ISO 16283-1'!$H$11)&gt;0,F39-'Resultados ISO 16283-1'!$H$11,0)</f>
        <v>7.5</v>
      </c>
      <c r="BM39" s="139">
        <f>IF((G39-'Resultados ISO 16283-1'!$I$11)&gt;0,G39-'Resultados ISO 16283-1'!$I$11,0)</f>
        <v>1.2000000000000028</v>
      </c>
      <c r="BN39" s="139">
        <f>IF((H39-'Resultados ISO 16283-1'!$J$11)&gt;0,H39-'Resultados ISO 16283-1'!$J$11,0)</f>
        <v>4</v>
      </c>
      <c r="BO39" s="139">
        <f>IF((I39-'Resultados ISO 16283-1'!$K$11)&gt;0,I39-'Resultados ISO 16283-1'!$K$11,0)</f>
        <v>3.3999999999999986</v>
      </c>
      <c r="BP39" s="139">
        <f>IF((J39-'Resultados ISO 16283-1'!$L$11)&gt;0,J39-'Resultados ISO 16283-1'!$L$11,0)</f>
        <v>13.299999999999997</v>
      </c>
      <c r="BQ39" s="139">
        <f>IF((K39-'Resultados ISO 16283-1'!$M$11)&gt;0,K39-'Resultados ISO 16283-1'!$M$11,0)</f>
        <v>2</v>
      </c>
      <c r="BR39" s="145">
        <f>IF((L39-'Resultados ISO 16283-1'!$N$11)&gt;0,L39-'Resultados ISO 16283-1'!$N$11,0)</f>
        <v>0</v>
      </c>
      <c r="BS39" s="145">
        <f>IF((M39-'Resultados ISO 16283-1'!$O$11)&gt;0,M39-'Resultados ISO 16283-1'!$O$11,0)</f>
        <v>0</v>
      </c>
      <c r="BT39" s="145">
        <f>IF((N39-'Resultados ISO 16283-1'!$P$11)&gt;0,N39-'Resultados ISO 16283-1'!$P$11,0)</f>
        <v>0</v>
      </c>
      <c r="BU39" s="145">
        <f>IF((O39-'Resultados ISO 16283-1'!$Q$11)&gt;0,O39-'Resultados ISO 16283-1'!$Q$11,0)</f>
        <v>0</v>
      </c>
      <c r="BV39" s="145">
        <f>IF((P39-'Resultados ISO 16283-1'!$R$11)&gt;0,P39-'Resultados ISO 16283-1'!$R$11,0)</f>
        <v>0</v>
      </c>
      <c r="BW39" s="145">
        <f>IF((Q39-'Resultados ISO 16283-1'!$S$11)&gt;0,Q39-'Resultados ISO 16283-1'!$S$11,0)</f>
        <v>0</v>
      </c>
      <c r="BX39" s="144">
        <f>IF((R39-'Resultados ISO 16283-1'!$T$11)&gt;0,R39-'Resultados ISO 16283-1'!$T$11,0)</f>
        <v>0</v>
      </c>
      <c r="BY39" s="119">
        <f t="shared" si="25"/>
        <v>38</v>
      </c>
      <c r="BZ39" s="118">
        <f t="shared" si="31"/>
        <v>0</v>
      </c>
      <c r="CA39" s="118">
        <f t="shared" si="26"/>
        <v>0</v>
      </c>
      <c r="CB39" s="119"/>
      <c r="CC39" s="353">
        <f>IF((D39-'Resultados ISO 16283-1'!$F$13)&gt;0,D39-'Resultados ISO 16283-1'!$F$13,0)</f>
        <v>0.39999999999999858</v>
      </c>
      <c r="CD39" s="142">
        <f>IF((E39-'Resultados ISO 16283-1'!$G$13)&gt;0,E39-'Resultados ISO 16283-1'!$G$13,0)</f>
        <v>2.3999999999999986</v>
      </c>
      <c r="CE39" s="142">
        <f>IF((F39-'Resultados ISO 16283-1'!$H$13)&gt;0,F39-'Resultados ISO 16283-1'!$H$13,0)</f>
        <v>5.5</v>
      </c>
      <c r="CF39" s="142">
        <f>IF((G39-'Resultados ISO 16283-1'!$I$13)&gt;0,G39-'Resultados ISO 16283-1'!$I$13,0)</f>
        <v>0</v>
      </c>
      <c r="CG39" s="142">
        <f>IF((H39-'Resultados ISO 16283-1'!$J$13)&gt;0,H39-'Resultados ISO 16283-1'!$J$13,0)</f>
        <v>2.1000000000000014</v>
      </c>
      <c r="CH39" s="142">
        <f>IF((I39-'Resultados ISO 16283-1'!$K$13)&gt;0,I39-'Resultados ISO 16283-1'!$K$13,0)</f>
        <v>1.5</v>
      </c>
      <c r="CI39" s="142">
        <f>IF((J39-'Resultados ISO 16283-1'!$L$13)&gt;0,J39-'Resultados ISO 16283-1'!$L$13,0)</f>
        <v>11.399999999999999</v>
      </c>
      <c r="CJ39" s="142">
        <f>IF((K39-'Resultados ISO 16283-1'!$M$13)&gt;0,K39-'Resultados ISO 16283-1'!$M$13,0)</f>
        <v>0.10000000000000142</v>
      </c>
      <c r="CK39" s="142">
        <f>IF((L39-'Resultados ISO 16283-1'!$N$13)&gt;0,L39-'Resultados ISO 16283-1'!$N$13,0)</f>
        <v>0</v>
      </c>
      <c r="CL39" s="142">
        <f>IF((M39-'Resultados ISO 16283-1'!$O$13)&gt;0,M39-'Resultados ISO 16283-1'!$O$13,0)</f>
        <v>0</v>
      </c>
      <c r="CM39" s="142">
        <f>IF((N39-'Resultados ISO 16283-1'!$P$13)&gt;0,N39-'Resultados ISO 16283-1'!$P$13,0)</f>
        <v>0</v>
      </c>
      <c r="CN39" s="142">
        <f>IF((O39-'Resultados ISO 16283-1'!$Q$13)&gt;0,O39-'Resultados ISO 16283-1'!$Q$13,0)</f>
        <v>0</v>
      </c>
      <c r="CO39" s="142">
        <f>IF((P39-'Resultados ISO 16283-1'!$R$13)&gt;0,P39-'Resultados ISO 16283-1'!$R$13,0)</f>
        <v>0</v>
      </c>
      <c r="CP39" s="142">
        <f>IF((Q39-'Resultados ISO 16283-1'!$S$13)&gt;0,Q39-'Resultados ISO 16283-1'!$S$13,0)</f>
        <v>0</v>
      </c>
      <c r="CQ39" s="142">
        <f>IF((R39-'Resultados ISO 16283-1'!$T$13)&gt;0,R39-'Resultados ISO 16283-1'!$T$13,0)</f>
        <v>0</v>
      </c>
      <c r="CR39" s="354">
        <f>IF((S39-'Resultados ISO 16283-1'!$U$13)&gt;0,S39-'Resultados ISO 16283-1'!$U$13,0)</f>
        <v>0</v>
      </c>
      <c r="CS39" s="127">
        <f t="shared" si="32"/>
        <v>23.4</v>
      </c>
      <c r="CT39" s="128">
        <f t="shared" si="27"/>
        <v>0</v>
      </c>
      <c r="CU39" s="118">
        <f t="shared" si="33"/>
        <v>0</v>
      </c>
      <c r="CV39" s="118">
        <f t="shared" si="28"/>
        <v>0</v>
      </c>
    </row>
    <row r="40" spans="1:100" ht="14.25">
      <c r="B40" s="129">
        <v>4</v>
      </c>
      <c r="C40" s="147">
        <f t="shared" si="34"/>
        <v>29</v>
      </c>
      <c r="D40" s="132">
        <f t="shared" si="35"/>
        <v>32</v>
      </c>
      <c r="E40" s="132">
        <f t="shared" si="36"/>
        <v>35</v>
      </c>
      <c r="F40" s="132">
        <f t="shared" si="37"/>
        <v>38</v>
      </c>
      <c r="G40" s="132">
        <f t="shared" si="38"/>
        <v>41</v>
      </c>
      <c r="H40" s="132">
        <f t="shared" si="39"/>
        <v>44</v>
      </c>
      <c r="I40" s="132">
        <f t="shared" si="40"/>
        <v>47</v>
      </c>
      <c r="J40" s="132">
        <f t="shared" si="41"/>
        <v>48</v>
      </c>
      <c r="K40" s="132">
        <f t="shared" si="42"/>
        <v>49</v>
      </c>
      <c r="L40" s="132">
        <f t="shared" si="43"/>
        <v>50</v>
      </c>
      <c r="M40" s="132">
        <f t="shared" si="44"/>
        <v>51</v>
      </c>
      <c r="N40" s="132">
        <f t="shared" si="45"/>
        <v>52</v>
      </c>
      <c r="O40" s="132">
        <f t="shared" si="46"/>
        <v>52</v>
      </c>
      <c r="P40" s="132">
        <f t="shared" si="47"/>
        <v>52</v>
      </c>
      <c r="Q40" s="132">
        <f t="shared" si="48"/>
        <v>52</v>
      </c>
      <c r="R40" s="132">
        <f t="shared" si="49"/>
        <v>52</v>
      </c>
      <c r="S40" s="133">
        <f t="shared" si="50"/>
        <v>52</v>
      </c>
      <c r="U40" s="147">
        <f>IF((C40-'Resultados ISO 16283-1'!$E$7)&gt;0,C40-'Resultados ISO 16283-1'!$E$7,0)</f>
        <v>0</v>
      </c>
      <c r="V40" s="132">
        <f>IF((D40-'Resultados ISO 16283-1'!$F$7)&gt;0,D40-'Resultados ISO 16283-1'!$F$7,0)</f>
        <v>0</v>
      </c>
      <c r="W40" s="135">
        <f>IF((E40-'Resultados ISO 16283-1'!$G$7)&gt;0,E40-'Resultados ISO 16283-1'!$G$7,0)</f>
        <v>1.3999999999999986</v>
      </c>
      <c r="X40" s="135">
        <f>IF((F40-'Resultados ISO 16283-1'!$H$7)&gt;0,F40-'Resultados ISO 16283-1'!$H$7,0)</f>
        <v>4.5</v>
      </c>
      <c r="Y40" s="132">
        <f>IF((G40-'Resultados ISO 16283-1'!$I$7)&gt;0,G40-'Resultados ISO 16283-1'!$I$7,0)</f>
        <v>0</v>
      </c>
      <c r="Z40" s="135">
        <f>IF((H40-'Resultados ISO 16283-1'!$J$7)&gt;0,H40-'Resultados ISO 16283-1'!$J$7,0)</f>
        <v>1.1000000000000014</v>
      </c>
      <c r="AA40" s="135">
        <f>IF((I40-'Resultados ISO 16283-1'!$K$7)&gt;0,I40-'Resultados ISO 16283-1'!$K$7,0)</f>
        <v>0.5</v>
      </c>
      <c r="AB40" s="135">
        <f>IF((J40-'Resultados ISO 16283-1'!$L$7)&gt;0,J40-'Resultados ISO 16283-1'!$L$7,0)</f>
        <v>10.399999999999999</v>
      </c>
      <c r="AC40" s="132">
        <f>IF((K40-'Resultados ISO 16283-1'!$M$7)&gt;0,K40-'Resultados ISO 16283-1'!$M$7,0)</f>
        <v>0</v>
      </c>
      <c r="AD40" s="132">
        <f>IF((L40-'Resultados ISO 16283-1'!$N$7)&gt;0,L40-'Resultados ISO 16283-1'!$N$7,0)</f>
        <v>0</v>
      </c>
      <c r="AE40" s="132">
        <f>IF((M40-'Resultados ISO 16283-1'!$O$7)&gt;0,M40-'Resultados ISO 16283-1'!$O$7,0)</f>
        <v>0</v>
      </c>
      <c r="AF40" s="132">
        <f>IF((N40-'Resultados ISO 16283-1'!$P$7)&gt;0,N40-'Resultados ISO 16283-1'!$P$7,0)</f>
        <v>0</v>
      </c>
      <c r="AG40" s="132">
        <f>IF((O40-'Resultados ISO 16283-1'!$Q$7)&gt;0,O40-'Resultados ISO 16283-1'!$Q$7,0)</f>
        <v>0</v>
      </c>
      <c r="AH40" s="132">
        <f>IF((P40-'Resultados ISO 16283-1'!$R$7)&gt;0,P40-'Resultados ISO 16283-1'!$R$7,0)</f>
        <v>0</v>
      </c>
      <c r="AI40" s="132">
        <f>IF((Q40-'Resultados ISO 16283-1'!$S$7)&gt;0,Q40-'Resultados ISO 16283-1'!$S$7,0)</f>
        <v>0</v>
      </c>
      <c r="AJ40" s="133">
        <f>IF((R40-'Resultados ISO 16283-1'!$T$7)&gt;0,R40-'Resultados ISO 16283-1'!$T$7,0)</f>
        <v>0</v>
      </c>
      <c r="AK40" s="355">
        <f t="shared" si="21"/>
        <v>17.899999999999999</v>
      </c>
      <c r="AL40" s="118">
        <f t="shared" si="29"/>
        <v>0</v>
      </c>
      <c r="AM40" s="116">
        <f t="shared" si="22"/>
        <v>0</v>
      </c>
      <c r="AO40" s="147">
        <f>IF((C40-'Resultados ISO 16283-1'!$E$9)&gt;0,C40-'Resultados ISO 16283-1'!$E$9,0)</f>
        <v>0</v>
      </c>
      <c r="AP40" s="132">
        <f>IF((D40-'Resultados ISO 16283-1'!$F$9)&gt;0,D40-'Resultados ISO 16283-1'!$F$9,0)</f>
        <v>0</v>
      </c>
      <c r="AQ40" s="132">
        <f>IF((E40-'Resultados ISO 16283-1'!$G$9)&gt;0,E40-'Resultados ISO 16283-1'!$G$9,0)</f>
        <v>0</v>
      </c>
      <c r="AR40" s="135">
        <f>IF((F40-'Resultados ISO 16283-1'!$H$9)&gt;0,F40-'Resultados ISO 16283-1'!$H$9,0)</f>
        <v>0.60000000000000142</v>
      </c>
      <c r="AS40" s="132">
        <f>IF((G40-'Resultados ISO 16283-1'!$I$9)&gt;0,G40-'Resultados ISO 16283-1'!$I$9,0)</f>
        <v>0</v>
      </c>
      <c r="AT40" s="132">
        <f>IF((H40-'Resultados ISO 16283-1'!$J$9)&gt;0,H40-'Resultados ISO 16283-1'!$J$9,0)</f>
        <v>0</v>
      </c>
      <c r="AU40" s="132">
        <f>IF((I40-'Resultados ISO 16283-1'!$K$9)&gt;0,I40-'Resultados ISO 16283-1'!$K$9,0)</f>
        <v>0</v>
      </c>
      <c r="AV40" s="135">
        <f>IF((J40-'Resultados ISO 16283-1'!$L$9)&gt;0,J40-'Resultados ISO 16283-1'!$L$9,0)</f>
        <v>6.3999999999999986</v>
      </c>
      <c r="AW40" s="132">
        <f>IF((K40-'Resultados ISO 16283-1'!$M$9)&gt;0,K40-'Resultados ISO 16283-1'!$M$9,0)</f>
        <v>0</v>
      </c>
      <c r="AX40" s="132">
        <f>IF((L40-'Resultados ISO 16283-1'!$N$9)&gt;0,L40-'Resultados ISO 16283-1'!$N$9,0)</f>
        <v>0</v>
      </c>
      <c r="AY40" s="132">
        <f>IF((M40-'Resultados ISO 16283-1'!$O$9)&gt;0,M40-'Resultados ISO 16283-1'!$O$9,0)</f>
        <v>0</v>
      </c>
      <c r="AZ40" s="132">
        <f>IF((N40-'Resultados ISO 16283-1'!$P$9)&gt;0,N40-'Resultados ISO 16283-1'!$P$9,0)</f>
        <v>0</v>
      </c>
      <c r="BA40" s="132">
        <f>IF((O40-'Resultados ISO 16283-1'!$Q$9)&gt;0,O40-'Resultados ISO 16283-1'!$Q$9,0)</f>
        <v>0</v>
      </c>
      <c r="BB40" s="132">
        <f>IF((P40-'Resultados ISO 16283-1'!$R$9)&gt;0,P40-'Resultados ISO 16283-1'!$R$9,0)</f>
        <v>0</v>
      </c>
      <c r="BC40" s="132">
        <f>IF((Q40-'Resultados ISO 16283-1'!$S$9)&gt;0,Q40-'Resultados ISO 16283-1'!$S$9,0)</f>
        <v>0</v>
      </c>
      <c r="BD40" s="133">
        <f>IF((R40-'Resultados ISO 16283-1'!$T$9)&gt;0,R40-'Resultados ISO 16283-1'!$T$9,0)</f>
        <v>0</v>
      </c>
      <c r="BE40" s="128">
        <f t="shared" si="23"/>
        <v>7</v>
      </c>
      <c r="BF40" s="137">
        <f t="shared" si="30"/>
        <v>0</v>
      </c>
      <c r="BG40" s="118">
        <f t="shared" si="24"/>
        <v>0</v>
      </c>
      <c r="BH40" s="119"/>
      <c r="BI40" s="146">
        <f>IF((C40-'Resultados ISO 16283-1'!$E$11)&gt;0,C40-'Resultados ISO 16283-1'!$E$11,0)</f>
        <v>0</v>
      </c>
      <c r="BJ40" s="139">
        <f>IF((D40-'Resultados ISO 16283-1'!$F$11)&gt;0,D40-'Resultados ISO 16283-1'!$F$11,0)</f>
        <v>1.3000000000000007</v>
      </c>
      <c r="BK40" s="139">
        <f>IF((E40-'Resultados ISO 16283-1'!$G$11)&gt;0,E40-'Resultados ISO 16283-1'!$G$11,0)</f>
        <v>3.3000000000000007</v>
      </c>
      <c r="BL40" s="139">
        <f>IF((F40-'Resultados ISO 16283-1'!$H$11)&gt;0,F40-'Resultados ISO 16283-1'!$H$11,0)</f>
        <v>6.5</v>
      </c>
      <c r="BM40" s="139">
        <f>IF((G40-'Resultados ISO 16283-1'!$I$11)&gt;0,G40-'Resultados ISO 16283-1'!$I$11,0)</f>
        <v>0.20000000000000284</v>
      </c>
      <c r="BN40" s="139">
        <f>IF((H40-'Resultados ISO 16283-1'!$J$11)&gt;0,H40-'Resultados ISO 16283-1'!$J$11,0)</f>
        <v>3</v>
      </c>
      <c r="BO40" s="139">
        <f>IF((I40-'Resultados ISO 16283-1'!$K$11)&gt;0,I40-'Resultados ISO 16283-1'!$K$11,0)</f>
        <v>2.3999999999999986</v>
      </c>
      <c r="BP40" s="139">
        <f>IF((J40-'Resultados ISO 16283-1'!$L$11)&gt;0,J40-'Resultados ISO 16283-1'!$L$11,0)</f>
        <v>12.299999999999997</v>
      </c>
      <c r="BQ40" s="139">
        <f>IF((K40-'Resultados ISO 16283-1'!$M$11)&gt;0,K40-'Resultados ISO 16283-1'!$M$11,0)</f>
        <v>1</v>
      </c>
      <c r="BR40" s="145">
        <f>IF((L40-'Resultados ISO 16283-1'!$N$11)&gt;0,L40-'Resultados ISO 16283-1'!$N$11,0)</f>
        <v>0</v>
      </c>
      <c r="BS40" s="145">
        <f>IF((M40-'Resultados ISO 16283-1'!$O$11)&gt;0,M40-'Resultados ISO 16283-1'!$O$11,0)</f>
        <v>0</v>
      </c>
      <c r="BT40" s="145">
        <f>IF((N40-'Resultados ISO 16283-1'!$P$11)&gt;0,N40-'Resultados ISO 16283-1'!$P$11,0)</f>
        <v>0</v>
      </c>
      <c r="BU40" s="145">
        <f>IF((O40-'Resultados ISO 16283-1'!$Q$11)&gt;0,O40-'Resultados ISO 16283-1'!$Q$11,0)</f>
        <v>0</v>
      </c>
      <c r="BV40" s="145">
        <f>IF((P40-'Resultados ISO 16283-1'!$R$11)&gt;0,P40-'Resultados ISO 16283-1'!$R$11,0)</f>
        <v>0</v>
      </c>
      <c r="BW40" s="145">
        <f>IF((Q40-'Resultados ISO 16283-1'!$S$11)&gt;0,Q40-'Resultados ISO 16283-1'!$S$11,0)</f>
        <v>0</v>
      </c>
      <c r="BX40" s="144">
        <f>IF((R40-'Resultados ISO 16283-1'!$T$11)&gt;0,R40-'Resultados ISO 16283-1'!$T$11,0)</f>
        <v>0</v>
      </c>
      <c r="BY40" s="119">
        <f t="shared" si="25"/>
        <v>30</v>
      </c>
      <c r="BZ40" s="118">
        <f t="shared" si="31"/>
        <v>48</v>
      </c>
      <c r="CA40" s="118">
        <f t="shared" si="26"/>
        <v>4</v>
      </c>
      <c r="CB40" s="119"/>
      <c r="CC40" s="353">
        <f>IF((D40-'Resultados ISO 16283-1'!$F$13)&gt;0,D40-'Resultados ISO 16283-1'!$F$13,0)</f>
        <v>0</v>
      </c>
      <c r="CD40" s="142">
        <f>IF((E40-'Resultados ISO 16283-1'!$G$13)&gt;0,E40-'Resultados ISO 16283-1'!$G$13,0)</f>
        <v>1.3999999999999986</v>
      </c>
      <c r="CE40" s="142">
        <f>IF((F40-'Resultados ISO 16283-1'!$H$13)&gt;0,F40-'Resultados ISO 16283-1'!$H$13,0)</f>
        <v>4.5</v>
      </c>
      <c r="CF40" s="142">
        <f>IF((G40-'Resultados ISO 16283-1'!$I$13)&gt;0,G40-'Resultados ISO 16283-1'!$I$13,0)</f>
        <v>0</v>
      </c>
      <c r="CG40" s="142">
        <f>IF((H40-'Resultados ISO 16283-1'!$J$13)&gt;0,H40-'Resultados ISO 16283-1'!$J$13,0)</f>
        <v>1.1000000000000014</v>
      </c>
      <c r="CH40" s="142">
        <f>IF((I40-'Resultados ISO 16283-1'!$K$13)&gt;0,I40-'Resultados ISO 16283-1'!$K$13,0)</f>
        <v>0.5</v>
      </c>
      <c r="CI40" s="142">
        <f>IF((J40-'Resultados ISO 16283-1'!$L$13)&gt;0,J40-'Resultados ISO 16283-1'!$L$13,0)</f>
        <v>10.399999999999999</v>
      </c>
      <c r="CJ40" s="142">
        <f>IF((K40-'Resultados ISO 16283-1'!$M$13)&gt;0,K40-'Resultados ISO 16283-1'!$M$13,0)</f>
        <v>0</v>
      </c>
      <c r="CK40" s="142">
        <f>IF((L40-'Resultados ISO 16283-1'!$N$13)&gt;0,L40-'Resultados ISO 16283-1'!$N$13,0)</f>
        <v>0</v>
      </c>
      <c r="CL40" s="142">
        <f>IF((M40-'Resultados ISO 16283-1'!$O$13)&gt;0,M40-'Resultados ISO 16283-1'!$O$13,0)</f>
        <v>0</v>
      </c>
      <c r="CM40" s="142">
        <f>IF((N40-'Resultados ISO 16283-1'!$P$13)&gt;0,N40-'Resultados ISO 16283-1'!$P$13,0)</f>
        <v>0</v>
      </c>
      <c r="CN40" s="142">
        <f>IF((O40-'Resultados ISO 16283-1'!$Q$13)&gt;0,O40-'Resultados ISO 16283-1'!$Q$13,0)</f>
        <v>0</v>
      </c>
      <c r="CO40" s="142">
        <f>IF((P40-'Resultados ISO 16283-1'!$R$13)&gt;0,P40-'Resultados ISO 16283-1'!$R$13,0)</f>
        <v>0</v>
      </c>
      <c r="CP40" s="142">
        <f>IF((Q40-'Resultados ISO 16283-1'!$S$13)&gt;0,Q40-'Resultados ISO 16283-1'!$S$13,0)</f>
        <v>0</v>
      </c>
      <c r="CQ40" s="142">
        <f>IF((R40-'Resultados ISO 16283-1'!$T$13)&gt;0,R40-'Resultados ISO 16283-1'!$T$13,0)</f>
        <v>0</v>
      </c>
      <c r="CR40" s="354">
        <f>IF((S40-'Resultados ISO 16283-1'!$U$13)&gt;0,S40-'Resultados ISO 16283-1'!$U$13,0)</f>
        <v>0</v>
      </c>
      <c r="CS40" s="127">
        <f t="shared" si="32"/>
        <v>17.899999999999999</v>
      </c>
      <c r="CT40" s="128">
        <f t="shared" si="27"/>
        <v>0</v>
      </c>
      <c r="CU40" s="118">
        <f t="shared" si="33"/>
        <v>0</v>
      </c>
      <c r="CV40" s="118">
        <f t="shared" si="28"/>
        <v>0</v>
      </c>
    </row>
    <row r="41" spans="1:100" ht="14.25">
      <c r="B41" s="129">
        <v>5</v>
      </c>
      <c r="C41" s="147">
        <f t="shared" si="34"/>
        <v>28</v>
      </c>
      <c r="D41" s="132">
        <f t="shared" si="35"/>
        <v>31</v>
      </c>
      <c r="E41" s="132">
        <f t="shared" si="36"/>
        <v>34</v>
      </c>
      <c r="F41" s="132">
        <f t="shared" si="37"/>
        <v>37</v>
      </c>
      <c r="G41" s="132">
        <f t="shared" si="38"/>
        <v>40</v>
      </c>
      <c r="H41" s="132">
        <f t="shared" si="39"/>
        <v>43</v>
      </c>
      <c r="I41" s="132">
        <f t="shared" si="40"/>
        <v>46</v>
      </c>
      <c r="J41" s="132">
        <f t="shared" si="41"/>
        <v>47</v>
      </c>
      <c r="K41" s="132">
        <f t="shared" si="42"/>
        <v>48</v>
      </c>
      <c r="L41" s="132">
        <f t="shared" si="43"/>
        <v>49</v>
      </c>
      <c r="M41" s="132">
        <f t="shared" si="44"/>
        <v>50</v>
      </c>
      <c r="N41" s="132">
        <f t="shared" si="45"/>
        <v>51</v>
      </c>
      <c r="O41" s="132">
        <f t="shared" si="46"/>
        <v>51</v>
      </c>
      <c r="P41" s="132">
        <f t="shared" si="47"/>
        <v>51</v>
      </c>
      <c r="Q41" s="132">
        <f t="shared" si="48"/>
        <v>51</v>
      </c>
      <c r="R41" s="132">
        <f t="shared" si="49"/>
        <v>51</v>
      </c>
      <c r="S41" s="133">
        <f t="shared" si="50"/>
        <v>51</v>
      </c>
      <c r="U41" s="147">
        <f>IF((C41-'Resultados ISO 16283-1'!$E$7)&gt;0,C41-'Resultados ISO 16283-1'!$E$7,0)</f>
        <v>0</v>
      </c>
      <c r="V41" s="132">
        <f>IF((D41-'Resultados ISO 16283-1'!$F$7)&gt;0,D41-'Resultados ISO 16283-1'!$F$7,0)</f>
        <v>0</v>
      </c>
      <c r="W41" s="135">
        <f>IF((E41-'Resultados ISO 16283-1'!$G$7)&gt;0,E41-'Resultados ISO 16283-1'!$G$7,0)</f>
        <v>0.39999999999999858</v>
      </c>
      <c r="X41" s="135">
        <f>IF((F41-'Resultados ISO 16283-1'!$H$7)&gt;0,F41-'Resultados ISO 16283-1'!$H$7,0)</f>
        <v>3.5</v>
      </c>
      <c r="Y41" s="132">
        <f>IF((G41-'Resultados ISO 16283-1'!$I$7)&gt;0,G41-'Resultados ISO 16283-1'!$I$7,0)</f>
        <v>0</v>
      </c>
      <c r="Z41" s="135">
        <f>IF((H41-'Resultados ISO 16283-1'!$J$7)&gt;0,H41-'Resultados ISO 16283-1'!$J$7,0)</f>
        <v>0.10000000000000142</v>
      </c>
      <c r="AA41" s="132">
        <f>IF((I41-'Resultados ISO 16283-1'!$K$7)&gt;0,I41-'Resultados ISO 16283-1'!$K$7,0)</f>
        <v>0</v>
      </c>
      <c r="AB41" s="135">
        <f>IF((J41-'Resultados ISO 16283-1'!$L$7)&gt;0,J41-'Resultados ISO 16283-1'!$L$7,0)</f>
        <v>9.3999999999999986</v>
      </c>
      <c r="AC41" s="132">
        <f>IF((K41-'Resultados ISO 16283-1'!$M$7)&gt;0,K41-'Resultados ISO 16283-1'!$M$7,0)</f>
        <v>0</v>
      </c>
      <c r="AD41" s="132">
        <f>IF((L41-'Resultados ISO 16283-1'!$N$7)&gt;0,L41-'Resultados ISO 16283-1'!$N$7,0)</f>
        <v>0</v>
      </c>
      <c r="AE41" s="132">
        <f>IF((M41-'Resultados ISO 16283-1'!$O$7)&gt;0,M41-'Resultados ISO 16283-1'!$O$7,0)</f>
        <v>0</v>
      </c>
      <c r="AF41" s="132">
        <f>IF((N41-'Resultados ISO 16283-1'!$P$7)&gt;0,N41-'Resultados ISO 16283-1'!$P$7,0)</f>
        <v>0</v>
      </c>
      <c r="AG41" s="132">
        <f>IF((O41-'Resultados ISO 16283-1'!$Q$7)&gt;0,O41-'Resultados ISO 16283-1'!$Q$7,0)</f>
        <v>0</v>
      </c>
      <c r="AH41" s="132">
        <f>IF((P41-'Resultados ISO 16283-1'!$R$7)&gt;0,P41-'Resultados ISO 16283-1'!$R$7,0)</f>
        <v>0</v>
      </c>
      <c r="AI41" s="132">
        <f>IF((Q41-'Resultados ISO 16283-1'!$S$7)&gt;0,Q41-'Resultados ISO 16283-1'!$S$7,0)</f>
        <v>0</v>
      </c>
      <c r="AJ41" s="133">
        <f>IF((R41-'Resultados ISO 16283-1'!$T$7)&gt;0,R41-'Resultados ISO 16283-1'!$T$7,0)</f>
        <v>0</v>
      </c>
      <c r="AK41" s="355">
        <f t="shared" si="21"/>
        <v>13.399999999999999</v>
      </c>
      <c r="AL41" s="118">
        <f t="shared" si="29"/>
        <v>0</v>
      </c>
      <c r="AM41" s="116">
        <f t="shared" si="22"/>
        <v>0</v>
      </c>
      <c r="AO41" s="147">
        <f>IF((C41-'Resultados ISO 16283-1'!$E$9)&gt;0,C41-'Resultados ISO 16283-1'!$E$9,0)</f>
        <v>0</v>
      </c>
      <c r="AP41" s="132">
        <f>IF((D41-'Resultados ISO 16283-1'!$F$9)&gt;0,D41-'Resultados ISO 16283-1'!$F$9,0)</f>
        <v>0</v>
      </c>
      <c r="AQ41" s="132">
        <f>IF((E41-'Resultados ISO 16283-1'!$G$9)&gt;0,E41-'Resultados ISO 16283-1'!$G$9,0)</f>
        <v>0</v>
      </c>
      <c r="AR41" s="132">
        <f>IF((F41-'Resultados ISO 16283-1'!$H$9)&gt;0,F41-'Resultados ISO 16283-1'!$H$9,0)</f>
        <v>0</v>
      </c>
      <c r="AS41" s="132">
        <f>IF((G41-'Resultados ISO 16283-1'!$I$9)&gt;0,G41-'Resultados ISO 16283-1'!$I$9,0)</f>
        <v>0</v>
      </c>
      <c r="AT41" s="132">
        <f>IF((H41-'Resultados ISO 16283-1'!$J$9)&gt;0,H41-'Resultados ISO 16283-1'!$J$9,0)</f>
        <v>0</v>
      </c>
      <c r="AU41" s="132">
        <f>IF((I41-'Resultados ISO 16283-1'!$K$9)&gt;0,I41-'Resultados ISO 16283-1'!$K$9,0)</f>
        <v>0</v>
      </c>
      <c r="AV41" s="135">
        <f>IF((J41-'Resultados ISO 16283-1'!$L$9)&gt;0,J41-'Resultados ISO 16283-1'!$L$9,0)</f>
        <v>5.3999999999999986</v>
      </c>
      <c r="AW41" s="132">
        <f>IF((K41-'Resultados ISO 16283-1'!$M$9)&gt;0,K41-'Resultados ISO 16283-1'!$M$9,0)</f>
        <v>0</v>
      </c>
      <c r="AX41" s="132">
        <f>IF((L41-'Resultados ISO 16283-1'!$N$9)&gt;0,L41-'Resultados ISO 16283-1'!$N$9,0)</f>
        <v>0</v>
      </c>
      <c r="AY41" s="132">
        <f>IF((M41-'Resultados ISO 16283-1'!$O$9)&gt;0,M41-'Resultados ISO 16283-1'!$O$9,0)</f>
        <v>0</v>
      </c>
      <c r="AZ41" s="132">
        <f>IF((N41-'Resultados ISO 16283-1'!$P$9)&gt;0,N41-'Resultados ISO 16283-1'!$P$9,0)</f>
        <v>0</v>
      </c>
      <c r="BA41" s="132">
        <f>IF((O41-'Resultados ISO 16283-1'!$Q$9)&gt;0,O41-'Resultados ISO 16283-1'!$Q$9,0)</f>
        <v>0</v>
      </c>
      <c r="BB41" s="132">
        <f>IF((P41-'Resultados ISO 16283-1'!$R$9)&gt;0,P41-'Resultados ISO 16283-1'!$R$9,0)</f>
        <v>0</v>
      </c>
      <c r="BC41" s="132">
        <f>IF((Q41-'Resultados ISO 16283-1'!$S$9)&gt;0,Q41-'Resultados ISO 16283-1'!$S$9,0)</f>
        <v>0</v>
      </c>
      <c r="BD41" s="133">
        <f>IF((R41-'Resultados ISO 16283-1'!$T$9)&gt;0,R41-'Resultados ISO 16283-1'!$T$9,0)</f>
        <v>0</v>
      </c>
      <c r="BE41" s="128">
        <f t="shared" si="23"/>
        <v>5.3999999999999986</v>
      </c>
      <c r="BF41" s="137">
        <f t="shared" si="30"/>
        <v>0</v>
      </c>
      <c r="BG41" s="118">
        <f t="shared" si="24"/>
        <v>0</v>
      </c>
      <c r="BH41" s="119"/>
      <c r="BI41" s="146">
        <f>IF((C41-'Resultados ISO 16283-1'!$E$11)&gt;0,C41-'Resultados ISO 16283-1'!$E$11,0)</f>
        <v>0</v>
      </c>
      <c r="BJ41" s="139">
        <f>IF((D41-'Resultados ISO 16283-1'!$F$11)&gt;0,D41-'Resultados ISO 16283-1'!$F$11,0)</f>
        <v>0.30000000000000071</v>
      </c>
      <c r="BK41" s="139">
        <f>IF((E41-'Resultados ISO 16283-1'!$G$11)&gt;0,E41-'Resultados ISO 16283-1'!$G$11,0)</f>
        <v>2.3000000000000007</v>
      </c>
      <c r="BL41" s="139">
        <f>IF((F41-'Resultados ISO 16283-1'!$H$11)&gt;0,F41-'Resultados ISO 16283-1'!$H$11,0)</f>
        <v>5.5</v>
      </c>
      <c r="BM41" s="145">
        <f>IF((G41-'Resultados ISO 16283-1'!$I$11)&gt;0,G41-'Resultados ISO 16283-1'!$I$11,0)</f>
        <v>0</v>
      </c>
      <c r="BN41" s="139">
        <f>IF((H41-'Resultados ISO 16283-1'!$J$11)&gt;0,H41-'Resultados ISO 16283-1'!$J$11,0)</f>
        <v>2</v>
      </c>
      <c r="BO41" s="139">
        <f>IF((I41-'Resultados ISO 16283-1'!$K$11)&gt;0,I41-'Resultados ISO 16283-1'!$K$11,0)</f>
        <v>1.3999999999999986</v>
      </c>
      <c r="BP41" s="139">
        <f>IF((J41-'Resultados ISO 16283-1'!$L$11)&gt;0,J41-'Resultados ISO 16283-1'!$L$11,0)</f>
        <v>11.299999999999997</v>
      </c>
      <c r="BQ41" s="145">
        <f>IF((K41-'Resultados ISO 16283-1'!$M$11)&gt;0,K41-'Resultados ISO 16283-1'!$M$11,0)</f>
        <v>0</v>
      </c>
      <c r="BR41" s="145">
        <f>IF((L41-'Resultados ISO 16283-1'!$N$11)&gt;0,L41-'Resultados ISO 16283-1'!$N$11,0)</f>
        <v>0</v>
      </c>
      <c r="BS41" s="145">
        <f>IF((M41-'Resultados ISO 16283-1'!$O$11)&gt;0,M41-'Resultados ISO 16283-1'!$O$11,0)</f>
        <v>0</v>
      </c>
      <c r="BT41" s="145">
        <f>IF((N41-'Resultados ISO 16283-1'!$P$11)&gt;0,N41-'Resultados ISO 16283-1'!$P$11,0)</f>
        <v>0</v>
      </c>
      <c r="BU41" s="145">
        <f>IF((O41-'Resultados ISO 16283-1'!$Q$11)&gt;0,O41-'Resultados ISO 16283-1'!$Q$11,0)</f>
        <v>0</v>
      </c>
      <c r="BV41" s="145">
        <f>IF((P41-'Resultados ISO 16283-1'!$R$11)&gt;0,P41-'Resultados ISO 16283-1'!$R$11,0)</f>
        <v>0</v>
      </c>
      <c r="BW41" s="145">
        <f>IF((Q41-'Resultados ISO 16283-1'!$S$11)&gt;0,Q41-'Resultados ISO 16283-1'!$S$11,0)</f>
        <v>0</v>
      </c>
      <c r="BX41" s="144">
        <f>IF((R41-'Resultados ISO 16283-1'!$T$11)&gt;0,R41-'Resultados ISO 16283-1'!$T$11,0)</f>
        <v>0</v>
      </c>
      <c r="BY41" s="119">
        <f t="shared" si="25"/>
        <v>22.799999999999997</v>
      </c>
      <c r="BZ41" s="118">
        <f t="shared" si="31"/>
        <v>0</v>
      </c>
      <c r="CA41" s="118">
        <f t="shared" si="26"/>
        <v>0</v>
      </c>
      <c r="CB41" s="119"/>
      <c r="CC41" s="353">
        <f>IF((D41-'Resultados ISO 16283-1'!$F$13)&gt;0,D41-'Resultados ISO 16283-1'!$F$13,0)</f>
        <v>0</v>
      </c>
      <c r="CD41" s="142">
        <f>IF((E41-'Resultados ISO 16283-1'!$G$13)&gt;0,E41-'Resultados ISO 16283-1'!$G$13,0)</f>
        <v>0.39999999999999858</v>
      </c>
      <c r="CE41" s="142">
        <f>IF((F41-'Resultados ISO 16283-1'!$H$13)&gt;0,F41-'Resultados ISO 16283-1'!$H$13,0)</f>
        <v>3.5</v>
      </c>
      <c r="CF41" s="142">
        <f>IF((G41-'Resultados ISO 16283-1'!$I$13)&gt;0,G41-'Resultados ISO 16283-1'!$I$13,0)</f>
        <v>0</v>
      </c>
      <c r="CG41" s="142">
        <f>IF((H41-'Resultados ISO 16283-1'!$J$13)&gt;0,H41-'Resultados ISO 16283-1'!$J$13,0)</f>
        <v>0.10000000000000142</v>
      </c>
      <c r="CH41" s="142">
        <f>IF((I41-'Resultados ISO 16283-1'!$K$13)&gt;0,I41-'Resultados ISO 16283-1'!$K$13,0)</f>
        <v>0</v>
      </c>
      <c r="CI41" s="142">
        <f>IF((J41-'Resultados ISO 16283-1'!$L$13)&gt;0,J41-'Resultados ISO 16283-1'!$L$13,0)</f>
        <v>9.3999999999999986</v>
      </c>
      <c r="CJ41" s="142">
        <f>IF((K41-'Resultados ISO 16283-1'!$M$13)&gt;0,K41-'Resultados ISO 16283-1'!$M$13,0)</f>
        <v>0</v>
      </c>
      <c r="CK41" s="142">
        <f>IF((L41-'Resultados ISO 16283-1'!$N$13)&gt;0,L41-'Resultados ISO 16283-1'!$N$13,0)</f>
        <v>0</v>
      </c>
      <c r="CL41" s="142">
        <f>IF((M41-'Resultados ISO 16283-1'!$O$13)&gt;0,M41-'Resultados ISO 16283-1'!$O$13,0)</f>
        <v>0</v>
      </c>
      <c r="CM41" s="142">
        <f>IF((N41-'Resultados ISO 16283-1'!$P$13)&gt;0,N41-'Resultados ISO 16283-1'!$P$13,0)</f>
        <v>0</v>
      </c>
      <c r="CN41" s="142">
        <f>IF((O41-'Resultados ISO 16283-1'!$Q$13)&gt;0,O41-'Resultados ISO 16283-1'!$Q$13,0)</f>
        <v>0</v>
      </c>
      <c r="CO41" s="142">
        <f>IF((P41-'Resultados ISO 16283-1'!$R$13)&gt;0,P41-'Resultados ISO 16283-1'!$R$13,0)</f>
        <v>0</v>
      </c>
      <c r="CP41" s="142">
        <f>IF((Q41-'Resultados ISO 16283-1'!$S$13)&gt;0,Q41-'Resultados ISO 16283-1'!$S$13,0)</f>
        <v>0</v>
      </c>
      <c r="CQ41" s="142">
        <f>IF((R41-'Resultados ISO 16283-1'!$T$13)&gt;0,R41-'Resultados ISO 16283-1'!$T$13,0)</f>
        <v>0</v>
      </c>
      <c r="CR41" s="354">
        <f>IF((S41-'Resultados ISO 16283-1'!$U$13)&gt;0,S41-'Resultados ISO 16283-1'!$U$13,0)</f>
        <v>0</v>
      </c>
      <c r="CS41" s="127">
        <f t="shared" si="32"/>
        <v>13.399999999999999</v>
      </c>
      <c r="CT41" s="128">
        <f t="shared" si="27"/>
        <v>0</v>
      </c>
      <c r="CU41" s="118">
        <f t="shared" si="33"/>
        <v>0</v>
      </c>
      <c r="CV41" s="118">
        <f t="shared" si="28"/>
        <v>0</v>
      </c>
    </row>
    <row r="42" spans="1:100" ht="14.25">
      <c r="B42" s="129">
        <v>6</v>
      </c>
      <c r="C42" s="147">
        <f t="shared" si="34"/>
        <v>27</v>
      </c>
      <c r="D42" s="132">
        <f t="shared" si="35"/>
        <v>30</v>
      </c>
      <c r="E42" s="132">
        <f t="shared" si="36"/>
        <v>33</v>
      </c>
      <c r="F42" s="132">
        <f t="shared" si="37"/>
        <v>36</v>
      </c>
      <c r="G42" s="132">
        <f t="shared" si="38"/>
        <v>39</v>
      </c>
      <c r="H42" s="132">
        <f t="shared" si="39"/>
        <v>42</v>
      </c>
      <c r="I42" s="132">
        <f t="shared" si="40"/>
        <v>45</v>
      </c>
      <c r="J42" s="132">
        <f t="shared" si="41"/>
        <v>46</v>
      </c>
      <c r="K42" s="132">
        <f t="shared" si="42"/>
        <v>47</v>
      </c>
      <c r="L42" s="132">
        <f t="shared" si="43"/>
        <v>48</v>
      </c>
      <c r="M42" s="132">
        <f t="shared" si="44"/>
        <v>49</v>
      </c>
      <c r="N42" s="132">
        <f t="shared" si="45"/>
        <v>50</v>
      </c>
      <c r="O42" s="132">
        <f t="shared" si="46"/>
        <v>50</v>
      </c>
      <c r="P42" s="132">
        <f t="shared" si="47"/>
        <v>50</v>
      </c>
      <c r="Q42" s="132">
        <f t="shared" si="48"/>
        <v>50</v>
      </c>
      <c r="R42" s="132">
        <f t="shared" si="49"/>
        <v>50</v>
      </c>
      <c r="S42" s="133">
        <f t="shared" si="50"/>
        <v>50</v>
      </c>
      <c r="U42" s="147">
        <f>IF((C42-'Resultados ISO 16283-1'!$E$7)&gt;0,C42-'Resultados ISO 16283-1'!$E$7,0)</f>
        <v>0</v>
      </c>
      <c r="V42" s="132">
        <f>IF((D42-'Resultados ISO 16283-1'!$F$7)&gt;0,D42-'Resultados ISO 16283-1'!$F$7,0)</f>
        <v>0</v>
      </c>
      <c r="W42" s="132">
        <f>IF((E42-'Resultados ISO 16283-1'!$G$7)&gt;0,E42-'Resultados ISO 16283-1'!$G$7,0)</f>
        <v>0</v>
      </c>
      <c r="X42" s="135">
        <f>IF((F42-'Resultados ISO 16283-1'!$H$7)&gt;0,F42-'Resultados ISO 16283-1'!$H$7,0)</f>
        <v>2.5</v>
      </c>
      <c r="Y42" s="132">
        <f>IF((G42-'Resultados ISO 16283-1'!$I$7)&gt;0,G42-'Resultados ISO 16283-1'!$I$7,0)</f>
        <v>0</v>
      </c>
      <c r="Z42" s="132">
        <f>IF((H42-'Resultados ISO 16283-1'!$J$7)&gt;0,H42-'Resultados ISO 16283-1'!$J$7,0)</f>
        <v>0</v>
      </c>
      <c r="AA42" s="132">
        <f>IF((I42-'Resultados ISO 16283-1'!$K$7)&gt;0,I42-'Resultados ISO 16283-1'!$K$7,0)</f>
        <v>0</v>
      </c>
      <c r="AB42" s="135">
        <f>IF((J42-'Resultados ISO 16283-1'!$L$7)&gt;0,J42-'Resultados ISO 16283-1'!$L$7,0)</f>
        <v>8.3999999999999986</v>
      </c>
      <c r="AC42" s="132">
        <f>IF((K42-'Resultados ISO 16283-1'!$M$7)&gt;0,K42-'Resultados ISO 16283-1'!$M$7,0)</f>
        <v>0</v>
      </c>
      <c r="AD42" s="132">
        <f>IF((L42-'Resultados ISO 16283-1'!$N$7)&gt;0,L42-'Resultados ISO 16283-1'!$N$7,0)</f>
        <v>0</v>
      </c>
      <c r="AE42" s="132">
        <f>IF((M42-'Resultados ISO 16283-1'!$O$7)&gt;0,M42-'Resultados ISO 16283-1'!$O$7,0)</f>
        <v>0</v>
      </c>
      <c r="AF42" s="132">
        <f>IF((N42-'Resultados ISO 16283-1'!$P$7)&gt;0,N42-'Resultados ISO 16283-1'!$P$7,0)</f>
        <v>0</v>
      </c>
      <c r="AG42" s="132">
        <f>IF((O42-'Resultados ISO 16283-1'!$Q$7)&gt;0,O42-'Resultados ISO 16283-1'!$Q$7,0)</f>
        <v>0</v>
      </c>
      <c r="AH42" s="132">
        <f>IF((P42-'Resultados ISO 16283-1'!$R$7)&gt;0,P42-'Resultados ISO 16283-1'!$R$7,0)</f>
        <v>0</v>
      </c>
      <c r="AI42" s="132">
        <f>IF((Q42-'Resultados ISO 16283-1'!$S$7)&gt;0,Q42-'Resultados ISO 16283-1'!$S$7,0)</f>
        <v>0</v>
      </c>
      <c r="AJ42" s="133">
        <f>IF((R42-'Resultados ISO 16283-1'!$T$7)&gt;0,R42-'Resultados ISO 16283-1'!$T$7,0)</f>
        <v>0</v>
      </c>
      <c r="AK42" s="355">
        <f t="shared" si="21"/>
        <v>10.899999999999999</v>
      </c>
      <c r="AL42" s="118">
        <f t="shared" si="29"/>
        <v>0</v>
      </c>
      <c r="AM42" s="116">
        <f t="shared" si="22"/>
        <v>0</v>
      </c>
      <c r="AO42" s="147">
        <f>IF((C42-'Resultados ISO 16283-1'!$E$9)&gt;0,C42-'Resultados ISO 16283-1'!$E$9,0)</f>
        <v>0</v>
      </c>
      <c r="AP42" s="132">
        <f>IF((D42-'Resultados ISO 16283-1'!$F$9)&gt;0,D42-'Resultados ISO 16283-1'!$F$9,0)</f>
        <v>0</v>
      </c>
      <c r="AQ42" s="132">
        <f>IF((E42-'Resultados ISO 16283-1'!$G$9)&gt;0,E42-'Resultados ISO 16283-1'!$G$9,0)</f>
        <v>0</v>
      </c>
      <c r="AR42" s="132">
        <f>IF((F42-'Resultados ISO 16283-1'!$H$9)&gt;0,F42-'Resultados ISO 16283-1'!$H$9,0)</f>
        <v>0</v>
      </c>
      <c r="AS42" s="132">
        <f>IF((G42-'Resultados ISO 16283-1'!$I$9)&gt;0,G42-'Resultados ISO 16283-1'!$I$9,0)</f>
        <v>0</v>
      </c>
      <c r="AT42" s="132">
        <f>IF((H42-'Resultados ISO 16283-1'!$J$9)&gt;0,H42-'Resultados ISO 16283-1'!$J$9,0)</f>
        <v>0</v>
      </c>
      <c r="AU42" s="132">
        <f>IF((I42-'Resultados ISO 16283-1'!$K$9)&gt;0,I42-'Resultados ISO 16283-1'!$K$9,0)</f>
        <v>0</v>
      </c>
      <c r="AV42" s="135">
        <f>IF((J42-'Resultados ISO 16283-1'!$L$9)&gt;0,J42-'Resultados ISO 16283-1'!$L$9,0)</f>
        <v>4.3999999999999986</v>
      </c>
      <c r="AW42" s="132">
        <f>IF((K42-'Resultados ISO 16283-1'!$M$9)&gt;0,K42-'Resultados ISO 16283-1'!$M$9,0)</f>
        <v>0</v>
      </c>
      <c r="AX42" s="132">
        <f>IF((L42-'Resultados ISO 16283-1'!$N$9)&gt;0,L42-'Resultados ISO 16283-1'!$N$9,0)</f>
        <v>0</v>
      </c>
      <c r="AY42" s="132">
        <f>IF((M42-'Resultados ISO 16283-1'!$O$9)&gt;0,M42-'Resultados ISO 16283-1'!$O$9,0)</f>
        <v>0</v>
      </c>
      <c r="AZ42" s="132">
        <f>IF((N42-'Resultados ISO 16283-1'!$P$9)&gt;0,N42-'Resultados ISO 16283-1'!$P$9,0)</f>
        <v>0</v>
      </c>
      <c r="BA42" s="132">
        <f>IF((O42-'Resultados ISO 16283-1'!$Q$9)&gt;0,O42-'Resultados ISO 16283-1'!$Q$9,0)</f>
        <v>0</v>
      </c>
      <c r="BB42" s="132">
        <f>IF((P42-'Resultados ISO 16283-1'!$R$9)&gt;0,P42-'Resultados ISO 16283-1'!$R$9,0)</f>
        <v>0</v>
      </c>
      <c r="BC42" s="132">
        <f>IF((Q42-'Resultados ISO 16283-1'!$S$9)&gt;0,Q42-'Resultados ISO 16283-1'!$S$9,0)</f>
        <v>0</v>
      </c>
      <c r="BD42" s="133">
        <f>IF((R42-'Resultados ISO 16283-1'!$T$9)&gt;0,R42-'Resultados ISO 16283-1'!$T$9,0)</f>
        <v>0</v>
      </c>
      <c r="BE42" s="128">
        <f t="shared" si="23"/>
        <v>4.3999999999999986</v>
      </c>
      <c r="BF42" s="137">
        <f t="shared" si="30"/>
        <v>0</v>
      </c>
      <c r="BG42" s="118">
        <f t="shared" si="24"/>
        <v>0</v>
      </c>
      <c r="BH42" s="119"/>
      <c r="BI42" s="146">
        <f>IF((C42-'Resultados ISO 16283-1'!$E$11)&gt;0,C42-'Resultados ISO 16283-1'!$E$11,0)</f>
        <v>0</v>
      </c>
      <c r="BJ42" s="145">
        <f>IF((D42-'Resultados ISO 16283-1'!$F$11)&gt;0,D42-'Resultados ISO 16283-1'!$F$11,0)</f>
        <v>0</v>
      </c>
      <c r="BK42" s="139">
        <f>IF((E42-'Resultados ISO 16283-1'!$G$11)&gt;0,E42-'Resultados ISO 16283-1'!$G$11,0)</f>
        <v>1.3000000000000007</v>
      </c>
      <c r="BL42" s="139">
        <f>IF((F42-'Resultados ISO 16283-1'!$H$11)&gt;0,F42-'Resultados ISO 16283-1'!$H$11,0)</f>
        <v>4.5</v>
      </c>
      <c r="BM42" s="145">
        <f>IF((G42-'Resultados ISO 16283-1'!$I$11)&gt;0,G42-'Resultados ISO 16283-1'!$I$11,0)</f>
        <v>0</v>
      </c>
      <c r="BN42" s="139">
        <f>IF((H42-'Resultados ISO 16283-1'!$J$11)&gt;0,H42-'Resultados ISO 16283-1'!$J$11,0)</f>
        <v>1</v>
      </c>
      <c r="BO42" s="139">
        <f>IF((I42-'Resultados ISO 16283-1'!$K$11)&gt;0,I42-'Resultados ISO 16283-1'!$K$11,0)</f>
        <v>0.39999999999999858</v>
      </c>
      <c r="BP42" s="139">
        <f>IF((J42-'Resultados ISO 16283-1'!$L$11)&gt;0,J42-'Resultados ISO 16283-1'!$L$11,0)</f>
        <v>10.299999999999997</v>
      </c>
      <c r="BQ42" s="145">
        <f>IF((K42-'Resultados ISO 16283-1'!$M$11)&gt;0,K42-'Resultados ISO 16283-1'!$M$11,0)</f>
        <v>0</v>
      </c>
      <c r="BR42" s="145">
        <f>IF((L42-'Resultados ISO 16283-1'!$N$11)&gt;0,L42-'Resultados ISO 16283-1'!$N$11,0)</f>
        <v>0</v>
      </c>
      <c r="BS42" s="145">
        <f>IF((M42-'Resultados ISO 16283-1'!$O$11)&gt;0,M42-'Resultados ISO 16283-1'!$O$11,0)</f>
        <v>0</v>
      </c>
      <c r="BT42" s="145">
        <f>IF((N42-'Resultados ISO 16283-1'!$P$11)&gt;0,N42-'Resultados ISO 16283-1'!$P$11,0)</f>
        <v>0</v>
      </c>
      <c r="BU42" s="145">
        <f>IF((O42-'Resultados ISO 16283-1'!$Q$11)&gt;0,O42-'Resultados ISO 16283-1'!$Q$11,0)</f>
        <v>0</v>
      </c>
      <c r="BV42" s="145">
        <f>IF((P42-'Resultados ISO 16283-1'!$R$11)&gt;0,P42-'Resultados ISO 16283-1'!$R$11,0)</f>
        <v>0</v>
      </c>
      <c r="BW42" s="145">
        <f>IF((Q42-'Resultados ISO 16283-1'!$S$11)&gt;0,Q42-'Resultados ISO 16283-1'!$S$11,0)</f>
        <v>0</v>
      </c>
      <c r="BX42" s="144">
        <f>IF((R42-'Resultados ISO 16283-1'!$T$11)&gt;0,R42-'Resultados ISO 16283-1'!$T$11,0)</f>
        <v>0</v>
      </c>
      <c r="BY42" s="119">
        <f t="shared" si="25"/>
        <v>17.499999999999996</v>
      </c>
      <c r="BZ42" s="118">
        <f t="shared" si="31"/>
        <v>0</v>
      </c>
      <c r="CA42" s="118">
        <f t="shared" si="26"/>
        <v>0</v>
      </c>
      <c r="CB42" s="119"/>
      <c r="CC42" s="353">
        <f>IF((D42-'Resultados ISO 16283-1'!$F$13)&gt;0,D42-'Resultados ISO 16283-1'!$F$13,0)</f>
        <v>0</v>
      </c>
      <c r="CD42" s="142">
        <f>IF((E42-'Resultados ISO 16283-1'!$G$13)&gt;0,E42-'Resultados ISO 16283-1'!$G$13,0)</f>
        <v>0</v>
      </c>
      <c r="CE42" s="142">
        <f>IF((F42-'Resultados ISO 16283-1'!$H$13)&gt;0,F42-'Resultados ISO 16283-1'!$H$13,0)</f>
        <v>2.5</v>
      </c>
      <c r="CF42" s="142">
        <f>IF((G42-'Resultados ISO 16283-1'!$I$13)&gt;0,G42-'Resultados ISO 16283-1'!$I$13,0)</f>
        <v>0</v>
      </c>
      <c r="CG42" s="142">
        <f>IF((H42-'Resultados ISO 16283-1'!$J$13)&gt;0,H42-'Resultados ISO 16283-1'!$J$13,0)</f>
        <v>0</v>
      </c>
      <c r="CH42" s="142">
        <f>IF((I42-'Resultados ISO 16283-1'!$K$13)&gt;0,I42-'Resultados ISO 16283-1'!$K$13,0)</f>
        <v>0</v>
      </c>
      <c r="CI42" s="142">
        <f>IF((J42-'Resultados ISO 16283-1'!$L$13)&gt;0,J42-'Resultados ISO 16283-1'!$L$13,0)</f>
        <v>8.3999999999999986</v>
      </c>
      <c r="CJ42" s="142">
        <f>IF((K42-'Resultados ISO 16283-1'!$M$13)&gt;0,K42-'Resultados ISO 16283-1'!$M$13,0)</f>
        <v>0</v>
      </c>
      <c r="CK42" s="142">
        <f>IF((L42-'Resultados ISO 16283-1'!$N$13)&gt;0,L42-'Resultados ISO 16283-1'!$N$13,0)</f>
        <v>0</v>
      </c>
      <c r="CL42" s="142">
        <f>IF((M42-'Resultados ISO 16283-1'!$O$13)&gt;0,M42-'Resultados ISO 16283-1'!$O$13,0)</f>
        <v>0</v>
      </c>
      <c r="CM42" s="142">
        <f>IF((N42-'Resultados ISO 16283-1'!$P$13)&gt;0,N42-'Resultados ISO 16283-1'!$P$13,0)</f>
        <v>0</v>
      </c>
      <c r="CN42" s="142">
        <f>IF((O42-'Resultados ISO 16283-1'!$Q$13)&gt;0,O42-'Resultados ISO 16283-1'!$Q$13,0)</f>
        <v>0</v>
      </c>
      <c r="CO42" s="142">
        <f>IF((P42-'Resultados ISO 16283-1'!$R$13)&gt;0,P42-'Resultados ISO 16283-1'!$R$13,0)</f>
        <v>0</v>
      </c>
      <c r="CP42" s="142">
        <f>IF((Q42-'Resultados ISO 16283-1'!$S$13)&gt;0,Q42-'Resultados ISO 16283-1'!$S$13,0)</f>
        <v>0</v>
      </c>
      <c r="CQ42" s="142">
        <f>IF((R42-'Resultados ISO 16283-1'!$T$13)&gt;0,R42-'Resultados ISO 16283-1'!$T$13,0)</f>
        <v>0</v>
      </c>
      <c r="CR42" s="354">
        <f>IF((S42-'Resultados ISO 16283-1'!$U$13)&gt;0,S42-'Resultados ISO 16283-1'!$U$13,0)</f>
        <v>0</v>
      </c>
      <c r="CS42" s="127">
        <f t="shared" si="32"/>
        <v>10.899999999999999</v>
      </c>
      <c r="CT42" s="128">
        <f t="shared" si="27"/>
        <v>0</v>
      </c>
      <c r="CU42" s="118">
        <f t="shared" si="33"/>
        <v>0</v>
      </c>
      <c r="CV42" s="118">
        <f t="shared" si="28"/>
        <v>0</v>
      </c>
    </row>
    <row r="43" spans="1:100" ht="14.25">
      <c r="B43" s="129">
        <v>7</v>
      </c>
      <c r="C43" s="147">
        <f t="shared" si="34"/>
        <v>26</v>
      </c>
      <c r="D43" s="132">
        <f t="shared" si="35"/>
        <v>29</v>
      </c>
      <c r="E43" s="132">
        <f t="shared" si="36"/>
        <v>32</v>
      </c>
      <c r="F43" s="132">
        <f t="shared" si="37"/>
        <v>35</v>
      </c>
      <c r="G43" s="132">
        <f t="shared" si="38"/>
        <v>38</v>
      </c>
      <c r="H43" s="132">
        <f t="shared" si="39"/>
        <v>41</v>
      </c>
      <c r="I43" s="132">
        <f t="shared" si="40"/>
        <v>44</v>
      </c>
      <c r="J43" s="132">
        <f t="shared" si="41"/>
        <v>45</v>
      </c>
      <c r="K43" s="132">
        <f t="shared" si="42"/>
        <v>46</v>
      </c>
      <c r="L43" s="132">
        <f t="shared" si="43"/>
        <v>47</v>
      </c>
      <c r="M43" s="132">
        <f t="shared" si="44"/>
        <v>48</v>
      </c>
      <c r="N43" s="132">
        <f t="shared" si="45"/>
        <v>49</v>
      </c>
      <c r="O43" s="132">
        <f t="shared" si="46"/>
        <v>49</v>
      </c>
      <c r="P43" s="132">
        <f t="shared" si="47"/>
        <v>49</v>
      </c>
      <c r="Q43" s="132">
        <f t="shared" si="48"/>
        <v>49</v>
      </c>
      <c r="R43" s="132">
        <f t="shared" si="49"/>
        <v>49</v>
      </c>
      <c r="S43" s="133">
        <f t="shared" si="50"/>
        <v>49</v>
      </c>
      <c r="U43" s="147">
        <f>IF((C43-'Resultados ISO 16283-1'!$E$7)&gt;0,C43-'Resultados ISO 16283-1'!$E$7,0)</f>
        <v>0</v>
      </c>
      <c r="V43" s="132">
        <f>IF((D43-'Resultados ISO 16283-1'!$F$7)&gt;0,D43-'Resultados ISO 16283-1'!$F$7,0)</f>
        <v>0</v>
      </c>
      <c r="W43" s="132">
        <f>IF((E43-'Resultados ISO 16283-1'!$G$7)&gt;0,E43-'Resultados ISO 16283-1'!$G$7,0)</f>
        <v>0</v>
      </c>
      <c r="X43" s="135">
        <f>IF((F43-'Resultados ISO 16283-1'!$H$7)&gt;0,F43-'Resultados ISO 16283-1'!$H$7,0)</f>
        <v>1.5</v>
      </c>
      <c r="Y43" s="132">
        <f>IF((G43-'Resultados ISO 16283-1'!$I$7)&gt;0,G43-'Resultados ISO 16283-1'!$I$7,0)</f>
        <v>0</v>
      </c>
      <c r="Z43" s="132">
        <f>IF((H43-'Resultados ISO 16283-1'!$J$7)&gt;0,H43-'Resultados ISO 16283-1'!$J$7,0)</f>
        <v>0</v>
      </c>
      <c r="AA43" s="132">
        <f>IF((I43-'Resultados ISO 16283-1'!$K$7)&gt;0,I43-'Resultados ISO 16283-1'!$K$7,0)</f>
        <v>0</v>
      </c>
      <c r="AB43" s="135">
        <f>IF((J43-'Resultados ISO 16283-1'!$L$7)&gt;0,J43-'Resultados ISO 16283-1'!$L$7,0)</f>
        <v>7.3999999999999986</v>
      </c>
      <c r="AC43" s="132">
        <f>IF((K43-'Resultados ISO 16283-1'!$M$7)&gt;0,K43-'Resultados ISO 16283-1'!$M$7,0)</f>
        <v>0</v>
      </c>
      <c r="AD43" s="132">
        <f>IF((L43-'Resultados ISO 16283-1'!$N$7)&gt;0,L43-'Resultados ISO 16283-1'!$N$7,0)</f>
        <v>0</v>
      </c>
      <c r="AE43" s="132">
        <f>IF((M43-'Resultados ISO 16283-1'!$O$7)&gt;0,M43-'Resultados ISO 16283-1'!$O$7,0)</f>
        <v>0</v>
      </c>
      <c r="AF43" s="132">
        <f>IF((N43-'Resultados ISO 16283-1'!$P$7)&gt;0,N43-'Resultados ISO 16283-1'!$P$7,0)</f>
        <v>0</v>
      </c>
      <c r="AG43" s="132">
        <f>IF((O43-'Resultados ISO 16283-1'!$Q$7)&gt;0,O43-'Resultados ISO 16283-1'!$Q$7,0)</f>
        <v>0</v>
      </c>
      <c r="AH43" s="132">
        <f>IF((P43-'Resultados ISO 16283-1'!$R$7)&gt;0,P43-'Resultados ISO 16283-1'!$R$7,0)</f>
        <v>0</v>
      </c>
      <c r="AI43" s="132">
        <f>IF((Q43-'Resultados ISO 16283-1'!$S$7)&gt;0,Q43-'Resultados ISO 16283-1'!$S$7,0)</f>
        <v>0</v>
      </c>
      <c r="AJ43" s="133">
        <f>IF((R43-'Resultados ISO 16283-1'!$T$7)&gt;0,R43-'Resultados ISO 16283-1'!$T$7,0)</f>
        <v>0</v>
      </c>
      <c r="AK43" s="355">
        <f t="shared" si="21"/>
        <v>8.8999999999999986</v>
      </c>
      <c r="AL43" s="118">
        <f t="shared" si="29"/>
        <v>0</v>
      </c>
      <c r="AM43" s="116">
        <f t="shared" si="22"/>
        <v>0</v>
      </c>
      <c r="AO43" s="147">
        <f>IF((C43-'Resultados ISO 16283-1'!$E$9)&gt;0,C43-'Resultados ISO 16283-1'!$E$9,0)</f>
        <v>0</v>
      </c>
      <c r="AP43" s="132">
        <f>IF((D43-'Resultados ISO 16283-1'!$F$9)&gt;0,D43-'Resultados ISO 16283-1'!$F$9,0)</f>
        <v>0</v>
      </c>
      <c r="AQ43" s="132">
        <f>IF((E43-'Resultados ISO 16283-1'!$G$9)&gt;0,E43-'Resultados ISO 16283-1'!$G$9,0)</f>
        <v>0</v>
      </c>
      <c r="AR43" s="132">
        <f>IF((F43-'Resultados ISO 16283-1'!$H$9)&gt;0,F43-'Resultados ISO 16283-1'!$H$9,0)</f>
        <v>0</v>
      </c>
      <c r="AS43" s="132">
        <f>IF((G43-'Resultados ISO 16283-1'!$I$9)&gt;0,G43-'Resultados ISO 16283-1'!$I$9,0)</f>
        <v>0</v>
      </c>
      <c r="AT43" s="132">
        <f>IF((H43-'Resultados ISO 16283-1'!$J$9)&gt;0,H43-'Resultados ISO 16283-1'!$J$9,0)</f>
        <v>0</v>
      </c>
      <c r="AU43" s="132">
        <f>IF((I43-'Resultados ISO 16283-1'!$K$9)&gt;0,I43-'Resultados ISO 16283-1'!$K$9,0)</f>
        <v>0</v>
      </c>
      <c r="AV43" s="135">
        <f>IF((J43-'Resultados ISO 16283-1'!$L$9)&gt;0,J43-'Resultados ISO 16283-1'!$L$9,0)</f>
        <v>3.3999999999999986</v>
      </c>
      <c r="AW43" s="132">
        <f>IF((K43-'Resultados ISO 16283-1'!$M$9)&gt;0,K43-'Resultados ISO 16283-1'!$M$9,0)</f>
        <v>0</v>
      </c>
      <c r="AX43" s="132">
        <f>IF((L43-'Resultados ISO 16283-1'!$N$9)&gt;0,L43-'Resultados ISO 16283-1'!$N$9,0)</f>
        <v>0</v>
      </c>
      <c r="AY43" s="132">
        <f>IF((M43-'Resultados ISO 16283-1'!$O$9)&gt;0,M43-'Resultados ISO 16283-1'!$O$9,0)</f>
        <v>0</v>
      </c>
      <c r="AZ43" s="132">
        <f>IF((N43-'Resultados ISO 16283-1'!$P$9)&gt;0,N43-'Resultados ISO 16283-1'!$P$9,0)</f>
        <v>0</v>
      </c>
      <c r="BA43" s="132">
        <f>IF((O43-'Resultados ISO 16283-1'!$Q$9)&gt;0,O43-'Resultados ISO 16283-1'!$Q$9,0)</f>
        <v>0</v>
      </c>
      <c r="BB43" s="132">
        <f>IF((P43-'Resultados ISO 16283-1'!$R$9)&gt;0,P43-'Resultados ISO 16283-1'!$R$9,0)</f>
        <v>0</v>
      </c>
      <c r="BC43" s="132">
        <f>IF((Q43-'Resultados ISO 16283-1'!$S$9)&gt;0,Q43-'Resultados ISO 16283-1'!$S$9,0)</f>
        <v>0</v>
      </c>
      <c r="BD43" s="133">
        <f>IF((R43-'Resultados ISO 16283-1'!$T$9)&gt;0,R43-'Resultados ISO 16283-1'!$T$9,0)</f>
        <v>0</v>
      </c>
      <c r="BE43" s="128">
        <f t="shared" si="23"/>
        <v>3.3999999999999986</v>
      </c>
      <c r="BF43" s="137">
        <f t="shared" si="30"/>
        <v>0</v>
      </c>
      <c r="BG43" s="118">
        <f t="shared" si="24"/>
        <v>0</v>
      </c>
      <c r="BH43" s="119"/>
      <c r="BI43" s="146">
        <f>IF((C43-'Resultados ISO 16283-1'!$E$11)&gt;0,C43-'Resultados ISO 16283-1'!$E$11,0)</f>
        <v>0</v>
      </c>
      <c r="BJ43" s="145">
        <f>IF((D43-'Resultados ISO 16283-1'!$F$11)&gt;0,D43-'Resultados ISO 16283-1'!$F$11,0)</f>
        <v>0</v>
      </c>
      <c r="BK43" s="139">
        <f>IF((E43-'Resultados ISO 16283-1'!$G$11)&gt;0,E43-'Resultados ISO 16283-1'!$G$11,0)</f>
        <v>0.30000000000000071</v>
      </c>
      <c r="BL43" s="139">
        <f>IF((F43-'Resultados ISO 16283-1'!$H$11)&gt;0,F43-'Resultados ISO 16283-1'!$H$11,0)</f>
        <v>3.5</v>
      </c>
      <c r="BM43" s="145">
        <f>IF((G43-'Resultados ISO 16283-1'!$I$11)&gt;0,G43-'Resultados ISO 16283-1'!$I$11,0)</f>
        <v>0</v>
      </c>
      <c r="BN43" s="145">
        <f>IF((H43-'Resultados ISO 16283-1'!$J$11)&gt;0,H43-'Resultados ISO 16283-1'!$J$11,0)</f>
        <v>0</v>
      </c>
      <c r="BO43" s="145">
        <f>IF((I43-'Resultados ISO 16283-1'!$K$11)&gt;0,I43-'Resultados ISO 16283-1'!$K$11,0)</f>
        <v>0</v>
      </c>
      <c r="BP43" s="139">
        <f>IF((J43-'Resultados ISO 16283-1'!$L$11)&gt;0,J43-'Resultados ISO 16283-1'!$L$11,0)</f>
        <v>9.2999999999999972</v>
      </c>
      <c r="BQ43" s="145">
        <f>IF((K43-'Resultados ISO 16283-1'!$M$11)&gt;0,K43-'Resultados ISO 16283-1'!$M$11,0)</f>
        <v>0</v>
      </c>
      <c r="BR43" s="145">
        <f>IF((L43-'Resultados ISO 16283-1'!$N$11)&gt;0,L43-'Resultados ISO 16283-1'!$N$11,0)</f>
        <v>0</v>
      </c>
      <c r="BS43" s="145">
        <f>IF((M43-'Resultados ISO 16283-1'!$O$11)&gt;0,M43-'Resultados ISO 16283-1'!$O$11,0)</f>
        <v>0</v>
      </c>
      <c r="BT43" s="145">
        <f>IF((N43-'Resultados ISO 16283-1'!$P$11)&gt;0,N43-'Resultados ISO 16283-1'!$P$11,0)</f>
        <v>0</v>
      </c>
      <c r="BU43" s="145">
        <f>IF((O43-'Resultados ISO 16283-1'!$Q$11)&gt;0,O43-'Resultados ISO 16283-1'!$Q$11,0)</f>
        <v>0</v>
      </c>
      <c r="BV43" s="145">
        <f>IF((P43-'Resultados ISO 16283-1'!$R$11)&gt;0,P43-'Resultados ISO 16283-1'!$R$11,0)</f>
        <v>0</v>
      </c>
      <c r="BW43" s="145">
        <f>IF((Q43-'Resultados ISO 16283-1'!$S$11)&gt;0,Q43-'Resultados ISO 16283-1'!$S$11,0)</f>
        <v>0</v>
      </c>
      <c r="BX43" s="144">
        <f>IF((R43-'Resultados ISO 16283-1'!$T$11)&gt;0,R43-'Resultados ISO 16283-1'!$T$11,0)</f>
        <v>0</v>
      </c>
      <c r="BY43" s="119">
        <f t="shared" si="25"/>
        <v>13.099999999999998</v>
      </c>
      <c r="BZ43" s="118">
        <f t="shared" si="31"/>
        <v>0</v>
      </c>
      <c r="CA43" s="118">
        <f t="shared" si="26"/>
        <v>0</v>
      </c>
      <c r="CB43" s="119"/>
      <c r="CC43" s="353">
        <f>IF((D43-'Resultados ISO 16283-1'!$F$13)&gt;0,D43-'Resultados ISO 16283-1'!$F$13,0)</f>
        <v>0</v>
      </c>
      <c r="CD43" s="142">
        <f>IF((E43-'Resultados ISO 16283-1'!$G$13)&gt;0,E43-'Resultados ISO 16283-1'!$G$13,0)</f>
        <v>0</v>
      </c>
      <c r="CE43" s="142">
        <f>IF((F43-'Resultados ISO 16283-1'!$H$13)&gt;0,F43-'Resultados ISO 16283-1'!$H$13,0)</f>
        <v>1.5</v>
      </c>
      <c r="CF43" s="142">
        <f>IF((G43-'Resultados ISO 16283-1'!$I$13)&gt;0,G43-'Resultados ISO 16283-1'!$I$13,0)</f>
        <v>0</v>
      </c>
      <c r="CG43" s="142">
        <f>IF((H43-'Resultados ISO 16283-1'!$J$13)&gt;0,H43-'Resultados ISO 16283-1'!$J$13,0)</f>
        <v>0</v>
      </c>
      <c r="CH43" s="142">
        <f>IF((I43-'Resultados ISO 16283-1'!$K$13)&gt;0,I43-'Resultados ISO 16283-1'!$K$13,0)</f>
        <v>0</v>
      </c>
      <c r="CI43" s="142">
        <f>IF((J43-'Resultados ISO 16283-1'!$L$13)&gt;0,J43-'Resultados ISO 16283-1'!$L$13,0)</f>
        <v>7.3999999999999986</v>
      </c>
      <c r="CJ43" s="142">
        <f>IF((K43-'Resultados ISO 16283-1'!$M$13)&gt;0,K43-'Resultados ISO 16283-1'!$M$13,0)</f>
        <v>0</v>
      </c>
      <c r="CK43" s="142">
        <f>IF((L43-'Resultados ISO 16283-1'!$N$13)&gt;0,L43-'Resultados ISO 16283-1'!$N$13,0)</f>
        <v>0</v>
      </c>
      <c r="CL43" s="142">
        <f>IF((M43-'Resultados ISO 16283-1'!$O$13)&gt;0,M43-'Resultados ISO 16283-1'!$O$13,0)</f>
        <v>0</v>
      </c>
      <c r="CM43" s="142">
        <f>IF((N43-'Resultados ISO 16283-1'!$P$13)&gt;0,N43-'Resultados ISO 16283-1'!$P$13,0)</f>
        <v>0</v>
      </c>
      <c r="CN43" s="142">
        <f>IF((O43-'Resultados ISO 16283-1'!$Q$13)&gt;0,O43-'Resultados ISO 16283-1'!$Q$13,0)</f>
        <v>0</v>
      </c>
      <c r="CO43" s="142">
        <f>IF((P43-'Resultados ISO 16283-1'!$R$13)&gt;0,P43-'Resultados ISO 16283-1'!$R$13,0)</f>
        <v>0</v>
      </c>
      <c r="CP43" s="142">
        <f>IF((Q43-'Resultados ISO 16283-1'!$S$13)&gt;0,Q43-'Resultados ISO 16283-1'!$S$13,0)</f>
        <v>0</v>
      </c>
      <c r="CQ43" s="142">
        <f>IF((R43-'Resultados ISO 16283-1'!$T$13)&gt;0,R43-'Resultados ISO 16283-1'!$T$13,0)</f>
        <v>0</v>
      </c>
      <c r="CR43" s="354">
        <f>IF((S43-'Resultados ISO 16283-1'!$U$13)&gt;0,S43-'Resultados ISO 16283-1'!$U$13,0)</f>
        <v>0</v>
      </c>
      <c r="CS43" s="127">
        <f t="shared" si="32"/>
        <v>8.8999999999999986</v>
      </c>
      <c r="CT43" s="128">
        <f t="shared" si="27"/>
        <v>45</v>
      </c>
      <c r="CU43" s="118">
        <f t="shared" si="33"/>
        <v>45</v>
      </c>
      <c r="CV43" s="118">
        <f t="shared" si="28"/>
        <v>7</v>
      </c>
    </row>
    <row r="44" spans="1:100" ht="14.25">
      <c r="B44" s="129">
        <v>8</v>
      </c>
      <c r="C44" s="147">
        <f t="shared" si="34"/>
        <v>25</v>
      </c>
      <c r="D44" s="132">
        <f t="shared" si="35"/>
        <v>28</v>
      </c>
      <c r="E44" s="132">
        <f t="shared" si="36"/>
        <v>31</v>
      </c>
      <c r="F44" s="132">
        <f t="shared" si="37"/>
        <v>34</v>
      </c>
      <c r="G44" s="132">
        <f t="shared" si="38"/>
        <v>37</v>
      </c>
      <c r="H44" s="132">
        <f t="shared" si="39"/>
        <v>40</v>
      </c>
      <c r="I44" s="132">
        <f t="shared" si="40"/>
        <v>43</v>
      </c>
      <c r="J44" s="132">
        <f t="shared" si="41"/>
        <v>44</v>
      </c>
      <c r="K44" s="132">
        <f t="shared" si="42"/>
        <v>45</v>
      </c>
      <c r="L44" s="132">
        <f t="shared" si="43"/>
        <v>46</v>
      </c>
      <c r="M44" s="132">
        <f t="shared" si="44"/>
        <v>47</v>
      </c>
      <c r="N44" s="132">
        <f t="shared" si="45"/>
        <v>48</v>
      </c>
      <c r="O44" s="132">
        <f t="shared" si="46"/>
        <v>48</v>
      </c>
      <c r="P44" s="132">
        <f t="shared" si="47"/>
        <v>48</v>
      </c>
      <c r="Q44" s="132">
        <f t="shared" si="48"/>
        <v>48</v>
      </c>
      <c r="R44" s="132">
        <f t="shared" si="49"/>
        <v>48</v>
      </c>
      <c r="S44" s="133">
        <f t="shared" si="50"/>
        <v>48</v>
      </c>
      <c r="U44" s="147">
        <f>IF((C44-'Resultados ISO 16283-1'!$E$7)&gt;0,C44-'Resultados ISO 16283-1'!$E$7,0)</f>
        <v>0</v>
      </c>
      <c r="V44" s="132">
        <f>IF((D44-'Resultados ISO 16283-1'!$F$7)&gt;0,D44-'Resultados ISO 16283-1'!$F$7,0)</f>
        <v>0</v>
      </c>
      <c r="W44" s="132">
        <f>IF((E44-'Resultados ISO 16283-1'!$G$7)&gt;0,E44-'Resultados ISO 16283-1'!$G$7,0)</f>
        <v>0</v>
      </c>
      <c r="X44" s="135">
        <f>IF((F44-'Resultados ISO 16283-1'!$H$7)&gt;0,F44-'Resultados ISO 16283-1'!$H$7,0)</f>
        <v>0.5</v>
      </c>
      <c r="Y44" s="132">
        <f>IF((G44-'Resultados ISO 16283-1'!$I$7)&gt;0,G44-'Resultados ISO 16283-1'!$I$7,0)</f>
        <v>0</v>
      </c>
      <c r="Z44" s="132">
        <f>IF((H44-'Resultados ISO 16283-1'!$J$7)&gt;0,H44-'Resultados ISO 16283-1'!$J$7,0)</f>
        <v>0</v>
      </c>
      <c r="AA44" s="132">
        <f>IF((I44-'Resultados ISO 16283-1'!$K$7)&gt;0,I44-'Resultados ISO 16283-1'!$K$7,0)</f>
        <v>0</v>
      </c>
      <c r="AB44" s="135">
        <f>IF((J44-'Resultados ISO 16283-1'!$L$7)&gt;0,J44-'Resultados ISO 16283-1'!$L$7,0)</f>
        <v>6.3999999999999986</v>
      </c>
      <c r="AC44" s="132">
        <f>IF((K44-'Resultados ISO 16283-1'!$M$7)&gt;0,K44-'Resultados ISO 16283-1'!$M$7,0)</f>
        <v>0</v>
      </c>
      <c r="AD44" s="132">
        <f>IF((L44-'Resultados ISO 16283-1'!$N$7)&gt;0,L44-'Resultados ISO 16283-1'!$N$7,0)</f>
        <v>0</v>
      </c>
      <c r="AE44" s="132">
        <f>IF((M44-'Resultados ISO 16283-1'!$O$7)&gt;0,M44-'Resultados ISO 16283-1'!$O$7,0)</f>
        <v>0</v>
      </c>
      <c r="AF44" s="132">
        <f>IF((N44-'Resultados ISO 16283-1'!$P$7)&gt;0,N44-'Resultados ISO 16283-1'!$P$7,0)</f>
        <v>0</v>
      </c>
      <c r="AG44" s="132">
        <f>IF((O44-'Resultados ISO 16283-1'!$Q$7)&gt;0,O44-'Resultados ISO 16283-1'!$Q$7,0)</f>
        <v>0</v>
      </c>
      <c r="AH44" s="132">
        <f>IF((P44-'Resultados ISO 16283-1'!$R$7)&gt;0,P44-'Resultados ISO 16283-1'!$R$7,0)</f>
        <v>0</v>
      </c>
      <c r="AI44" s="132">
        <f>IF((Q44-'Resultados ISO 16283-1'!$S$7)&gt;0,Q44-'Resultados ISO 16283-1'!$S$7,0)</f>
        <v>0</v>
      </c>
      <c r="AJ44" s="133">
        <f>IF((R44-'Resultados ISO 16283-1'!$T$7)&gt;0,R44-'Resultados ISO 16283-1'!$T$7,0)</f>
        <v>0</v>
      </c>
      <c r="AK44" s="355">
        <f t="shared" si="21"/>
        <v>6.8999999999999986</v>
      </c>
      <c r="AL44" s="118">
        <f t="shared" si="29"/>
        <v>0</v>
      </c>
      <c r="AM44" s="116">
        <f t="shared" si="22"/>
        <v>0</v>
      </c>
      <c r="AO44" s="147">
        <f>IF((C44-'Resultados ISO 16283-1'!$E$9)&gt;0,C44-'Resultados ISO 16283-1'!$E$9,0)</f>
        <v>0</v>
      </c>
      <c r="AP44" s="132">
        <f>IF((D44-'Resultados ISO 16283-1'!$F$9)&gt;0,D44-'Resultados ISO 16283-1'!$F$9,0)</f>
        <v>0</v>
      </c>
      <c r="AQ44" s="132">
        <f>IF((E44-'Resultados ISO 16283-1'!$G$9)&gt;0,E44-'Resultados ISO 16283-1'!$G$9,0)</f>
        <v>0</v>
      </c>
      <c r="AR44" s="132">
        <f>IF((F44-'Resultados ISO 16283-1'!$H$9)&gt;0,F44-'Resultados ISO 16283-1'!$H$9,0)</f>
        <v>0</v>
      </c>
      <c r="AS44" s="132">
        <f>IF((G44-'Resultados ISO 16283-1'!$I$9)&gt;0,G44-'Resultados ISO 16283-1'!$I$9,0)</f>
        <v>0</v>
      </c>
      <c r="AT44" s="132">
        <f>IF((H44-'Resultados ISO 16283-1'!$J$9)&gt;0,H44-'Resultados ISO 16283-1'!$J$9,0)</f>
        <v>0</v>
      </c>
      <c r="AU44" s="132">
        <f>IF((I44-'Resultados ISO 16283-1'!$K$9)&gt;0,I44-'Resultados ISO 16283-1'!$K$9,0)</f>
        <v>0</v>
      </c>
      <c r="AV44" s="135">
        <f>IF((J44-'Resultados ISO 16283-1'!$L$9)&gt;0,J44-'Resultados ISO 16283-1'!$L$9,0)</f>
        <v>2.3999999999999986</v>
      </c>
      <c r="AW44" s="132">
        <f>IF((K44-'Resultados ISO 16283-1'!$M$9)&gt;0,K44-'Resultados ISO 16283-1'!$M$9,0)</f>
        <v>0</v>
      </c>
      <c r="AX44" s="132">
        <f>IF((L44-'Resultados ISO 16283-1'!$N$9)&gt;0,L44-'Resultados ISO 16283-1'!$N$9,0)</f>
        <v>0</v>
      </c>
      <c r="AY44" s="132">
        <f>IF((M44-'Resultados ISO 16283-1'!$O$9)&gt;0,M44-'Resultados ISO 16283-1'!$O$9,0)</f>
        <v>0</v>
      </c>
      <c r="AZ44" s="132">
        <f>IF((N44-'Resultados ISO 16283-1'!$P$9)&gt;0,N44-'Resultados ISO 16283-1'!$P$9,0)</f>
        <v>0</v>
      </c>
      <c r="BA44" s="132">
        <f>IF((O44-'Resultados ISO 16283-1'!$Q$9)&gt;0,O44-'Resultados ISO 16283-1'!$Q$9,0)</f>
        <v>0</v>
      </c>
      <c r="BB44" s="132">
        <f>IF((P44-'Resultados ISO 16283-1'!$R$9)&gt;0,P44-'Resultados ISO 16283-1'!$R$9,0)</f>
        <v>0</v>
      </c>
      <c r="BC44" s="132">
        <f>IF((Q44-'Resultados ISO 16283-1'!$S$9)&gt;0,Q44-'Resultados ISO 16283-1'!$S$9,0)</f>
        <v>0</v>
      </c>
      <c r="BD44" s="133">
        <f>IF((R44-'Resultados ISO 16283-1'!$T$9)&gt;0,R44-'Resultados ISO 16283-1'!$T$9,0)</f>
        <v>0</v>
      </c>
      <c r="BE44" s="128">
        <f t="shared" si="23"/>
        <v>2.3999999999999986</v>
      </c>
      <c r="BF44" s="137">
        <f t="shared" si="30"/>
        <v>0</v>
      </c>
      <c r="BG44" s="118">
        <f t="shared" si="24"/>
        <v>0</v>
      </c>
      <c r="BH44" s="119"/>
      <c r="BI44" s="146">
        <f>IF((C44-'Resultados ISO 16283-1'!$E$11)&gt;0,C44-'Resultados ISO 16283-1'!$E$11,0)</f>
        <v>0</v>
      </c>
      <c r="BJ44" s="145">
        <f>IF((D44-'Resultados ISO 16283-1'!$F$11)&gt;0,D44-'Resultados ISO 16283-1'!$F$11,0)</f>
        <v>0</v>
      </c>
      <c r="BK44" s="145">
        <f>IF((E44-'Resultados ISO 16283-1'!$G$11)&gt;0,E44-'Resultados ISO 16283-1'!$G$11,0)</f>
        <v>0</v>
      </c>
      <c r="BL44" s="139">
        <f>IF((F44-'Resultados ISO 16283-1'!$H$11)&gt;0,F44-'Resultados ISO 16283-1'!$H$11,0)</f>
        <v>2.5</v>
      </c>
      <c r="BM44" s="145">
        <f>IF((G44-'Resultados ISO 16283-1'!$I$11)&gt;0,G44-'Resultados ISO 16283-1'!$I$11,0)</f>
        <v>0</v>
      </c>
      <c r="BN44" s="145">
        <f>IF((H44-'Resultados ISO 16283-1'!$J$11)&gt;0,H44-'Resultados ISO 16283-1'!$J$11,0)</f>
        <v>0</v>
      </c>
      <c r="BO44" s="145">
        <f>IF((I44-'Resultados ISO 16283-1'!$K$11)&gt;0,I44-'Resultados ISO 16283-1'!$K$11,0)</f>
        <v>0</v>
      </c>
      <c r="BP44" s="139">
        <f>IF((J44-'Resultados ISO 16283-1'!$L$11)&gt;0,J44-'Resultados ISO 16283-1'!$L$11,0)</f>
        <v>8.2999999999999972</v>
      </c>
      <c r="BQ44" s="145">
        <f>IF((K44-'Resultados ISO 16283-1'!$M$11)&gt;0,K44-'Resultados ISO 16283-1'!$M$11,0)</f>
        <v>0</v>
      </c>
      <c r="BR44" s="145">
        <f>IF((L44-'Resultados ISO 16283-1'!$N$11)&gt;0,L44-'Resultados ISO 16283-1'!$N$11,0)</f>
        <v>0</v>
      </c>
      <c r="BS44" s="145">
        <f>IF((M44-'Resultados ISO 16283-1'!$O$11)&gt;0,M44-'Resultados ISO 16283-1'!$O$11,0)</f>
        <v>0</v>
      </c>
      <c r="BT44" s="145">
        <f>IF((N44-'Resultados ISO 16283-1'!$P$11)&gt;0,N44-'Resultados ISO 16283-1'!$P$11,0)</f>
        <v>0</v>
      </c>
      <c r="BU44" s="145">
        <f>IF((O44-'Resultados ISO 16283-1'!$Q$11)&gt;0,O44-'Resultados ISO 16283-1'!$Q$11,0)</f>
        <v>0</v>
      </c>
      <c r="BV44" s="145">
        <f>IF((P44-'Resultados ISO 16283-1'!$R$11)&gt;0,P44-'Resultados ISO 16283-1'!$R$11,0)</f>
        <v>0</v>
      </c>
      <c r="BW44" s="145">
        <f>IF((Q44-'Resultados ISO 16283-1'!$S$11)&gt;0,Q44-'Resultados ISO 16283-1'!$S$11,0)</f>
        <v>0</v>
      </c>
      <c r="BX44" s="144">
        <f>IF((R44-'Resultados ISO 16283-1'!$T$11)&gt;0,R44-'Resultados ISO 16283-1'!$T$11,0)</f>
        <v>0</v>
      </c>
      <c r="BY44" s="119">
        <f t="shared" si="25"/>
        <v>10.799999999999997</v>
      </c>
      <c r="BZ44" s="118">
        <f t="shared" si="31"/>
        <v>0</v>
      </c>
      <c r="CA44" s="118">
        <f t="shared" si="26"/>
        <v>0</v>
      </c>
      <c r="CB44" s="119"/>
      <c r="CC44" s="353">
        <f>IF((D44-'Resultados ISO 16283-1'!$F$13)&gt;0,D44-'Resultados ISO 16283-1'!$F$13,0)</f>
        <v>0</v>
      </c>
      <c r="CD44" s="142">
        <f>IF((E44-'Resultados ISO 16283-1'!$G$13)&gt;0,E44-'Resultados ISO 16283-1'!$G$13,0)</f>
        <v>0</v>
      </c>
      <c r="CE44" s="142">
        <f>IF((F44-'Resultados ISO 16283-1'!$H$13)&gt;0,F44-'Resultados ISO 16283-1'!$H$13,0)</f>
        <v>0.5</v>
      </c>
      <c r="CF44" s="142">
        <f>IF((G44-'Resultados ISO 16283-1'!$I$13)&gt;0,G44-'Resultados ISO 16283-1'!$I$13,0)</f>
        <v>0</v>
      </c>
      <c r="CG44" s="142">
        <f>IF((H44-'Resultados ISO 16283-1'!$J$13)&gt;0,H44-'Resultados ISO 16283-1'!$J$13,0)</f>
        <v>0</v>
      </c>
      <c r="CH44" s="142">
        <f>IF((I44-'Resultados ISO 16283-1'!$K$13)&gt;0,I44-'Resultados ISO 16283-1'!$K$13,0)</f>
        <v>0</v>
      </c>
      <c r="CI44" s="142">
        <f>IF((J44-'Resultados ISO 16283-1'!$L$13)&gt;0,J44-'Resultados ISO 16283-1'!$L$13,0)</f>
        <v>6.3999999999999986</v>
      </c>
      <c r="CJ44" s="142">
        <f>IF((K44-'Resultados ISO 16283-1'!$M$13)&gt;0,K44-'Resultados ISO 16283-1'!$M$13,0)</f>
        <v>0</v>
      </c>
      <c r="CK44" s="142">
        <f>IF((L44-'Resultados ISO 16283-1'!$N$13)&gt;0,L44-'Resultados ISO 16283-1'!$N$13,0)</f>
        <v>0</v>
      </c>
      <c r="CL44" s="142">
        <f>IF((M44-'Resultados ISO 16283-1'!$O$13)&gt;0,M44-'Resultados ISO 16283-1'!$O$13,0)</f>
        <v>0</v>
      </c>
      <c r="CM44" s="142">
        <f>IF((N44-'Resultados ISO 16283-1'!$P$13)&gt;0,N44-'Resultados ISO 16283-1'!$P$13,0)</f>
        <v>0</v>
      </c>
      <c r="CN44" s="142">
        <f>IF((O44-'Resultados ISO 16283-1'!$Q$13)&gt;0,O44-'Resultados ISO 16283-1'!$Q$13,0)</f>
        <v>0</v>
      </c>
      <c r="CO44" s="142">
        <f>IF((P44-'Resultados ISO 16283-1'!$R$13)&gt;0,P44-'Resultados ISO 16283-1'!$R$13,0)</f>
        <v>0</v>
      </c>
      <c r="CP44" s="142">
        <f>IF((Q44-'Resultados ISO 16283-1'!$S$13)&gt;0,Q44-'Resultados ISO 16283-1'!$S$13,0)</f>
        <v>0</v>
      </c>
      <c r="CQ44" s="142">
        <f>IF((R44-'Resultados ISO 16283-1'!$T$13)&gt;0,R44-'Resultados ISO 16283-1'!$T$13,0)</f>
        <v>0</v>
      </c>
      <c r="CR44" s="354">
        <f>IF((S44-'Resultados ISO 16283-1'!$U$13)&gt;0,S44-'Resultados ISO 16283-1'!$U$13,0)</f>
        <v>0</v>
      </c>
      <c r="CS44" s="127">
        <f t="shared" si="32"/>
        <v>6.8999999999999986</v>
      </c>
      <c r="CT44" s="128">
        <f t="shared" si="27"/>
        <v>44</v>
      </c>
      <c r="CU44" s="118">
        <f t="shared" si="33"/>
        <v>0</v>
      </c>
      <c r="CV44" s="118">
        <f t="shared" si="28"/>
        <v>0</v>
      </c>
    </row>
    <row r="45" spans="1:100" ht="14.25">
      <c r="B45" s="129">
        <v>9</v>
      </c>
      <c r="C45" s="147">
        <f t="shared" si="34"/>
        <v>24</v>
      </c>
      <c r="D45" s="132">
        <f t="shared" si="35"/>
        <v>27</v>
      </c>
      <c r="E45" s="132">
        <f t="shared" si="36"/>
        <v>30</v>
      </c>
      <c r="F45" s="132">
        <f t="shared" si="37"/>
        <v>33</v>
      </c>
      <c r="G45" s="132">
        <f t="shared" si="38"/>
        <v>36</v>
      </c>
      <c r="H45" s="132">
        <f t="shared" si="39"/>
        <v>39</v>
      </c>
      <c r="I45" s="132">
        <f t="shared" si="40"/>
        <v>42</v>
      </c>
      <c r="J45" s="132">
        <f t="shared" si="41"/>
        <v>43</v>
      </c>
      <c r="K45" s="132">
        <f t="shared" si="42"/>
        <v>44</v>
      </c>
      <c r="L45" s="132">
        <f t="shared" si="43"/>
        <v>45</v>
      </c>
      <c r="M45" s="132">
        <f t="shared" si="44"/>
        <v>46</v>
      </c>
      <c r="N45" s="132">
        <f t="shared" si="45"/>
        <v>47</v>
      </c>
      <c r="O45" s="132">
        <f t="shared" si="46"/>
        <v>47</v>
      </c>
      <c r="P45" s="132">
        <f t="shared" si="47"/>
        <v>47</v>
      </c>
      <c r="Q45" s="132">
        <f t="shared" si="48"/>
        <v>47</v>
      </c>
      <c r="R45" s="132">
        <f t="shared" si="49"/>
        <v>47</v>
      </c>
      <c r="S45" s="133">
        <f t="shared" si="50"/>
        <v>47</v>
      </c>
      <c r="U45" s="147">
        <f>IF((C45-'Resultados ISO 16283-1'!$E$7)&gt;0,C45-'Resultados ISO 16283-1'!$E$7,0)</f>
        <v>0</v>
      </c>
      <c r="V45" s="132">
        <f>IF((D45-'Resultados ISO 16283-1'!$F$7)&gt;0,D45-'Resultados ISO 16283-1'!$F$7,0)</f>
        <v>0</v>
      </c>
      <c r="W45" s="132">
        <f>IF((E45-'Resultados ISO 16283-1'!$G$7)&gt;0,E45-'Resultados ISO 16283-1'!$G$7,0)</f>
        <v>0</v>
      </c>
      <c r="X45" s="132">
        <f>IF((F45-'Resultados ISO 16283-1'!$H$7)&gt;0,F45-'Resultados ISO 16283-1'!$H$7,0)</f>
        <v>0</v>
      </c>
      <c r="Y45" s="132">
        <f>IF((G45-'Resultados ISO 16283-1'!$I$7)&gt;0,G45-'Resultados ISO 16283-1'!$I$7,0)</f>
        <v>0</v>
      </c>
      <c r="Z45" s="132">
        <f>IF((H45-'Resultados ISO 16283-1'!$J$7)&gt;0,H45-'Resultados ISO 16283-1'!$J$7,0)</f>
        <v>0</v>
      </c>
      <c r="AA45" s="132">
        <f>IF((I45-'Resultados ISO 16283-1'!$K$7)&gt;0,I45-'Resultados ISO 16283-1'!$K$7,0)</f>
        <v>0</v>
      </c>
      <c r="AB45" s="135">
        <f>IF((J45-'Resultados ISO 16283-1'!$L$7)&gt;0,J45-'Resultados ISO 16283-1'!$L$7,0)</f>
        <v>5.3999999999999986</v>
      </c>
      <c r="AC45" s="132">
        <f>IF((K45-'Resultados ISO 16283-1'!$M$7)&gt;0,K45-'Resultados ISO 16283-1'!$M$7,0)</f>
        <v>0</v>
      </c>
      <c r="AD45" s="132">
        <f>IF((L45-'Resultados ISO 16283-1'!$N$7)&gt;0,L45-'Resultados ISO 16283-1'!$N$7,0)</f>
        <v>0</v>
      </c>
      <c r="AE45" s="132">
        <f>IF((M45-'Resultados ISO 16283-1'!$O$7)&gt;0,M45-'Resultados ISO 16283-1'!$O$7,0)</f>
        <v>0</v>
      </c>
      <c r="AF45" s="132">
        <f>IF((N45-'Resultados ISO 16283-1'!$P$7)&gt;0,N45-'Resultados ISO 16283-1'!$P$7,0)</f>
        <v>0</v>
      </c>
      <c r="AG45" s="132">
        <f>IF((O45-'Resultados ISO 16283-1'!$Q$7)&gt;0,O45-'Resultados ISO 16283-1'!$Q$7,0)</f>
        <v>0</v>
      </c>
      <c r="AH45" s="132">
        <f>IF((P45-'Resultados ISO 16283-1'!$R$7)&gt;0,P45-'Resultados ISO 16283-1'!$R$7,0)</f>
        <v>0</v>
      </c>
      <c r="AI45" s="132">
        <f>IF((Q45-'Resultados ISO 16283-1'!$S$7)&gt;0,Q45-'Resultados ISO 16283-1'!$S$7,0)</f>
        <v>0</v>
      </c>
      <c r="AJ45" s="133">
        <f>IF((R45-'Resultados ISO 16283-1'!$T$7)&gt;0,R45-'Resultados ISO 16283-1'!$T$7,0)</f>
        <v>0</v>
      </c>
      <c r="AK45" s="355">
        <f t="shared" si="21"/>
        <v>5.3999999999999986</v>
      </c>
      <c r="AL45" s="118">
        <f t="shared" si="29"/>
        <v>0</v>
      </c>
      <c r="AM45" s="116">
        <f t="shared" si="22"/>
        <v>0</v>
      </c>
      <c r="AO45" s="147">
        <f>IF((C45-'Resultados ISO 16283-1'!$E$9)&gt;0,C45-'Resultados ISO 16283-1'!$E$9,0)</f>
        <v>0</v>
      </c>
      <c r="AP45" s="132">
        <f>IF((D45-'Resultados ISO 16283-1'!$F$9)&gt;0,D45-'Resultados ISO 16283-1'!$F$9,0)</f>
        <v>0</v>
      </c>
      <c r="AQ45" s="132">
        <f>IF((E45-'Resultados ISO 16283-1'!$G$9)&gt;0,E45-'Resultados ISO 16283-1'!$G$9,0)</f>
        <v>0</v>
      </c>
      <c r="AR45" s="132">
        <f>IF((F45-'Resultados ISO 16283-1'!$H$9)&gt;0,F45-'Resultados ISO 16283-1'!$H$9,0)</f>
        <v>0</v>
      </c>
      <c r="AS45" s="132">
        <f>IF((G45-'Resultados ISO 16283-1'!$I$9)&gt;0,G45-'Resultados ISO 16283-1'!$I$9,0)</f>
        <v>0</v>
      </c>
      <c r="AT45" s="132">
        <f>IF((H45-'Resultados ISO 16283-1'!$J$9)&gt;0,H45-'Resultados ISO 16283-1'!$J$9,0)</f>
        <v>0</v>
      </c>
      <c r="AU45" s="132">
        <f>IF((I45-'Resultados ISO 16283-1'!$K$9)&gt;0,I45-'Resultados ISO 16283-1'!$K$9,0)</f>
        <v>0</v>
      </c>
      <c r="AV45" s="135">
        <f>IF((J45-'Resultados ISO 16283-1'!$L$9)&gt;0,J45-'Resultados ISO 16283-1'!$L$9,0)</f>
        <v>1.3999999999999986</v>
      </c>
      <c r="AW45" s="132">
        <f>IF((K45-'Resultados ISO 16283-1'!$M$9)&gt;0,K45-'Resultados ISO 16283-1'!$M$9,0)</f>
        <v>0</v>
      </c>
      <c r="AX45" s="132">
        <f>IF((L45-'Resultados ISO 16283-1'!$N$9)&gt;0,L45-'Resultados ISO 16283-1'!$N$9,0)</f>
        <v>0</v>
      </c>
      <c r="AY45" s="132">
        <f>IF((M45-'Resultados ISO 16283-1'!$O$9)&gt;0,M45-'Resultados ISO 16283-1'!$O$9,0)</f>
        <v>0</v>
      </c>
      <c r="AZ45" s="132">
        <f>IF((N45-'Resultados ISO 16283-1'!$P$9)&gt;0,N45-'Resultados ISO 16283-1'!$P$9,0)</f>
        <v>0</v>
      </c>
      <c r="BA45" s="132">
        <f>IF((O45-'Resultados ISO 16283-1'!$Q$9)&gt;0,O45-'Resultados ISO 16283-1'!$Q$9,0)</f>
        <v>0</v>
      </c>
      <c r="BB45" s="132">
        <f>IF((P45-'Resultados ISO 16283-1'!$R$9)&gt;0,P45-'Resultados ISO 16283-1'!$R$9,0)</f>
        <v>0</v>
      </c>
      <c r="BC45" s="132">
        <f>IF((Q45-'Resultados ISO 16283-1'!$S$9)&gt;0,Q45-'Resultados ISO 16283-1'!$S$9,0)</f>
        <v>0</v>
      </c>
      <c r="BD45" s="133">
        <f>IF((R45-'Resultados ISO 16283-1'!$T$9)&gt;0,R45-'Resultados ISO 16283-1'!$T$9,0)</f>
        <v>0</v>
      </c>
      <c r="BE45" s="128">
        <f t="shared" si="23"/>
        <v>1.3999999999999986</v>
      </c>
      <c r="BF45" s="137">
        <f t="shared" si="30"/>
        <v>0</v>
      </c>
      <c r="BG45" s="118">
        <f t="shared" si="24"/>
        <v>0</v>
      </c>
      <c r="BH45" s="119"/>
      <c r="BI45" s="146">
        <f>IF((C45-'Resultados ISO 16283-1'!$E$11)&gt;0,C45-'Resultados ISO 16283-1'!$E$11,0)</f>
        <v>0</v>
      </c>
      <c r="BJ45" s="145">
        <f>IF((D45-'Resultados ISO 16283-1'!$F$11)&gt;0,D45-'Resultados ISO 16283-1'!$F$11,0)</f>
        <v>0</v>
      </c>
      <c r="BK45" s="145">
        <f>IF((E45-'Resultados ISO 16283-1'!$G$11)&gt;0,E45-'Resultados ISO 16283-1'!$G$11,0)</f>
        <v>0</v>
      </c>
      <c r="BL45" s="139">
        <f>IF((F45-'Resultados ISO 16283-1'!$H$11)&gt;0,F45-'Resultados ISO 16283-1'!$H$11,0)</f>
        <v>1.5</v>
      </c>
      <c r="BM45" s="145">
        <f>IF((G45-'Resultados ISO 16283-1'!$I$11)&gt;0,G45-'Resultados ISO 16283-1'!$I$11,0)</f>
        <v>0</v>
      </c>
      <c r="BN45" s="145">
        <f>IF((H45-'Resultados ISO 16283-1'!$J$11)&gt;0,H45-'Resultados ISO 16283-1'!$J$11,0)</f>
        <v>0</v>
      </c>
      <c r="BO45" s="145">
        <f>IF((I45-'Resultados ISO 16283-1'!$K$11)&gt;0,I45-'Resultados ISO 16283-1'!$K$11,0)</f>
        <v>0</v>
      </c>
      <c r="BP45" s="139">
        <f>IF((J45-'Resultados ISO 16283-1'!$L$11)&gt;0,J45-'Resultados ISO 16283-1'!$L$11,0)</f>
        <v>7.2999999999999972</v>
      </c>
      <c r="BQ45" s="145">
        <f>IF((K45-'Resultados ISO 16283-1'!$M$11)&gt;0,K45-'Resultados ISO 16283-1'!$M$11,0)</f>
        <v>0</v>
      </c>
      <c r="BR45" s="145">
        <f>IF((L45-'Resultados ISO 16283-1'!$N$11)&gt;0,L45-'Resultados ISO 16283-1'!$N$11,0)</f>
        <v>0</v>
      </c>
      <c r="BS45" s="145">
        <f>IF((M45-'Resultados ISO 16283-1'!$O$11)&gt;0,M45-'Resultados ISO 16283-1'!$O$11,0)</f>
        <v>0</v>
      </c>
      <c r="BT45" s="145">
        <f>IF((N45-'Resultados ISO 16283-1'!$P$11)&gt;0,N45-'Resultados ISO 16283-1'!$P$11,0)</f>
        <v>0</v>
      </c>
      <c r="BU45" s="145">
        <f>IF((O45-'Resultados ISO 16283-1'!$Q$11)&gt;0,O45-'Resultados ISO 16283-1'!$Q$11,0)</f>
        <v>0</v>
      </c>
      <c r="BV45" s="145">
        <f>IF((P45-'Resultados ISO 16283-1'!$R$11)&gt;0,P45-'Resultados ISO 16283-1'!$R$11,0)</f>
        <v>0</v>
      </c>
      <c r="BW45" s="145">
        <f>IF((Q45-'Resultados ISO 16283-1'!$S$11)&gt;0,Q45-'Resultados ISO 16283-1'!$S$11,0)</f>
        <v>0</v>
      </c>
      <c r="BX45" s="144">
        <f>IF((R45-'Resultados ISO 16283-1'!$T$11)&gt;0,R45-'Resultados ISO 16283-1'!$T$11,0)</f>
        <v>0</v>
      </c>
      <c r="BY45" s="119">
        <f t="shared" si="25"/>
        <v>8.7999999999999972</v>
      </c>
      <c r="BZ45" s="118">
        <f t="shared" si="31"/>
        <v>0</v>
      </c>
      <c r="CA45" s="118">
        <f t="shared" si="26"/>
        <v>0</v>
      </c>
      <c r="CB45" s="119"/>
      <c r="CC45" s="353">
        <f>IF((D45-'Resultados ISO 16283-1'!$F$13)&gt;0,D45-'Resultados ISO 16283-1'!$F$13,0)</f>
        <v>0</v>
      </c>
      <c r="CD45" s="142">
        <f>IF((E45-'Resultados ISO 16283-1'!$G$13)&gt;0,E45-'Resultados ISO 16283-1'!$G$13,0)</f>
        <v>0</v>
      </c>
      <c r="CE45" s="142">
        <f>IF((F45-'Resultados ISO 16283-1'!$H$13)&gt;0,F45-'Resultados ISO 16283-1'!$H$13,0)</f>
        <v>0</v>
      </c>
      <c r="CF45" s="142">
        <f>IF((G45-'Resultados ISO 16283-1'!$I$13)&gt;0,G45-'Resultados ISO 16283-1'!$I$13,0)</f>
        <v>0</v>
      </c>
      <c r="CG45" s="142">
        <f>IF((H45-'Resultados ISO 16283-1'!$J$13)&gt;0,H45-'Resultados ISO 16283-1'!$J$13,0)</f>
        <v>0</v>
      </c>
      <c r="CH45" s="142">
        <f>IF((I45-'Resultados ISO 16283-1'!$K$13)&gt;0,I45-'Resultados ISO 16283-1'!$K$13,0)</f>
        <v>0</v>
      </c>
      <c r="CI45" s="142">
        <f>IF((J45-'Resultados ISO 16283-1'!$L$13)&gt;0,J45-'Resultados ISO 16283-1'!$L$13,0)</f>
        <v>5.3999999999999986</v>
      </c>
      <c r="CJ45" s="142">
        <f>IF((K45-'Resultados ISO 16283-1'!$M$13)&gt;0,K45-'Resultados ISO 16283-1'!$M$13,0)</f>
        <v>0</v>
      </c>
      <c r="CK45" s="142">
        <f>IF((L45-'Resultados ISO 16283-1'!$N$13)&gt;0,L45-'Resultados ISO 16283-1'!$N$13,0)</f>
        <v>0</v>
      </c>
      <c r="CL45" s="142">
        <f>IF((M45-'Resultados ISO 16283-1'!$O$13)&gt;0,M45-'Resultados ISO 16283-1'!$O$13,0)</f>
        <v>0</v>
      </c>
      <c r="CM45" s="142">
        <f>IF((N45-'Resultados ISO 16283-1'!$P$13)&gt;0,N45-'Resultados ISO 16283-1'!$P$13,0)</f>
        <v>0</v>
      </c>
      <c r="CN45" s="142">
        <f>IF((O45-'Resultados ISO 16283-1'!$Q$13)&gt;0,O45-'Resultados ISO 16283-1'!$Q$13,0)</f>
        <v>0</v>
      </c>
      <c r="CO45" s="142">
        <f>IF((P45-'Resultados ISO 16283-1'!$R$13)&gt;0,P45-'Resultados ISO 16283-1'!$R$13,0)</f>
        <v>0</v>
      </c>
      <c r="CP45" s="142">
        <f>IF((Q45-'Resultados ISO 16283-1'!$S$13)&gt;0,Q45-'Resultados ISO 16283-1'!$S$13,0)</f>
        <v>0</v>
      </c>
      <c r="CQ45" s="142">
        <f>IF((R45-'Resultados ISO 16283-1'!$T$13)&gt;0,R45-'Resultados ISO 16283-1'!$T$13,0)</f>
        <v>0</v>
      </c>
      <c r="CR45" s="354">
        <f>IF((S45-'Resultados ISO 16283-1'!$U$13)&gt;0,S45-'Resultados ISO 16283-1'!$U$13,0)</f>
        <v>0</v>
      </c>
      <c r="CS45" s="127">
        <f t="shared" si="32"/>
        <v>5.3999999999999986</v>
      </c>
      <c r="CT45" s="128">
        <f t="shared" si="27"/>
        <v>43</v>
      </c>
      <c r="CU45" s="118">
        <f t="shared" si="33"/>
        <v>0</v>
      </c>
      <c r="CV45" s="118">
        <f t="shared" si="28"/>
        <v>0</v>
      </c>
    </row>
    <row r="46" spans="1:100" ht="14.25">
      <c r="B46" s="129">
        <v>10</v>
      </c>
      <c r="C46" s="147">
        <f t="shared" si="34"/>
        <v>23</v>
      </c>
      <c r="D46" s="132">
        <f t="shared" si="35"/>
        <v>26</v>
      </c>
      <c r="E46" s="132">
        <f t="shared" si="36"/>
        <v>29</v>
      </c>
      <c r="F46" s="132">
        <f t="shared" si="37"/>
        <v>32</v>
      </c>
      <c r="G46" s="132">
        <f t="shared" si="38"/>
        <v>35</v>
      </c>
      <c r="H46" s="132">
        <f t="shared" si="39"/>
        <v>38</v>
      </c>
      <c r="I46" s="132">
        <f t="shared" si="40"/>
        <v>41</v>
      </c>
      <c r="J46" s="132">
        <f t="shared" si="41"/>
        <v>42</v>
      </c>
      <c r="K46" s="132">
        <f t="shared" si="42"/>
        <v>43</v>
      </c>
      <c r="L46" s="132">
        <f t="shared" si="43"/>
        <v>44</v>
      </c>
      <c r="M46" s="132">
        <f t="shared" si="44"/>
        <v>45</v>
      </c>
      <c r="N46" s="132">
        <f t="shared" si="45"/>
        <v>46</v>
      </c>
      <c r="O46" s="132">
        <f t="shared" si="46"/>
        <v>46</v>
      </c>
      <c r="P46" s="132">
        <f t="shared" si="47"/>
        <v>46</v>
      </c>
      <c r="Q46" s="132">
        <f t="shared" si="48"/>
        <v>46</v>
      </c>
      <c r="R46" s="132">
        <f t="shared" si="49"/>
        <v>46</v>
      </c>
      <c r="S46" s="133">
        <f t="shared" si="50"/>
        <v>46</v>
      </c>
      <c r="U46" s="147">
        <f>IF((C46-'Resultados ISO 16283-1'!$E$7)&gt;0,C46-'Resultados ISO 16283-1'!$E$7,0)</f>
        <v>0</v>
      </c>
      <c r="V46" s="132">
        <f>IF((D46-'Resultados ISO 16283-1'!$F$7)&gt;0,D46-'Resultados ISO 16283-1'!$F$7,0)</f>
        <v>0</v>
      </c>
      <c r="W46" s="132">
        <f>IF((E46-'Resultados ISO 16283-1'!$G$7)&gt;0,E46-'Resultados ISO 16283-1'!$G$7,0)</f>
        <v>0</v>
      </c>
      <c r="X46" s="132">
        <f>IF((F46-'Resultados ISO 16283-1'!$H$7)&gt;0,F46-'Resultados ISO 16283-1'!$H$7,0)</f>
        <v>0</v>
      </c>
      <c r="Y46" s="132">
        <f>IF((G46-'Resultados ISO 16283-1'!$I$7)&gt;0,G46-'Resultados ISO 16283-1'!$I$7,0)</f>
        <v>0</v>
      </c>
      <c r="Z46" s="132">
        <f>IF((H46-'Resultados ISO 16283-1'!$J$7)&gt;0,H46-'Resultados ISO 16283-1'!$J$7,0)</f>
        <v>0</v>
      </c>
      <c r="AA46" s="132">
        <f>IF((I46-'Resultados ISO 16283-1'!$K$7)&gt;0,I46-'Resultados ISO 16283-1'!$K$7,0)</f>
        <v>0</v>
      </c>
      <c r="AB46" s="135">
        <f>IF((J46-'Resultados ISO 16283-1'!$L$7)&gt;0,J46-'Resultados ISO 16283-1'!$L$7,0)</f>
        <v>4.3999999999999986</v>
      </c>
      <c r="AC46" s="132">
        <f>IF((K46-'Resultados ISO 16283-1'!$M$7)&gt;0,K46-'Resultados ISO 16283-1'!$M$7,0)</f>
        <v>0</v>
      </c>
      <c r="AD46" s="132">
        <f>IF((L46-'Resultados ISO 16283-1'!$N$7)&gt;0,L46-'Resultados ISO 16283-1'!$N$7,0)</f>
        <v>0</v>
      </c>
      <c r="AE46" s="132">
        <f>IF((M46-'Resultados ISO 16283-1'!$O$7)&gt;0,M46-'Resultados ISO 16283-1'!$O$7,0)</f>
        <v>0</v>
      </c>
      <c r="AF46" s="132">
        <f>IF((N46-'Resultados ISO 16283-1'!$P$7)&gt;0,N46-'Resultados ISO 16283-1'!$P$7,0)</f>
        <v>0</v>
      </c>
      <c r="AG46" s="132">
        <f>IF((O46-'Resultados ISO 16283-1'!$Q$7)&gt;0,O46-'Resultados ISO 16283-1'!$Q$7,0)</f>
        <v>0</v>
      </c>
      <c r="AH46" s="132">
        <f>IF((P46-'Resultados ISO 16283-1'!$R$7)&gt;0,P46-'Resultados ISO 16283-1'!$R$7,0)</f>
        <v>0</v>
      </c>
      <c r="AI46" s="132">
        <f>IF((Q46-'Resultados ISO 16283-1'!$S$7)&gt;0,Q46-'Resultados ISO 16283-1'!$S$7,0)</f>
        <v>0</v>
      </c>
      <c r="AJ46" s="133">
        <f>IF((R46-'Resultados ISO 16283-1'!$T$7)&gt;0,R46-'Resultados ISO 16283-1'!$T$7,0)</f>
        <v>0</v>
      </c>
      <c r="AK46" s="355">
        <f t="shared" si="21"/>
        <v>4.3999999999999986</v>
      </c>
      <c r="AL46" s="118">
        <f t="shared" si="29"/>
        <v>0</v>
      </c>
      <c r="AM46" s="116">
        <f t="shared" si="22"/>
        <v>0</v>
      </c>
      <c r="AO46" s="147">
        <f>IF((C46-'Resultados ISO 16283-1'!$E$9)&gt;0,C46-'Resultados ISO 16283-1'!$E$9,0)</f>
        <v>0</v>
      </c>
      <c r="AP46" s="132">
        <f>IF((D46-'Resultados ISO 16283-1'!$F$9)&gt;0,D46-'Resultados ISO 16283-1'!$F$9,0)</f>
        <v>0</v>
      </c>
      <c r="AQ46" s="132">
        <f>IF((E46-'Resultados ISO 16283-1'!$G$9)&gt;0,E46-'Resultados ISO 16283-1'!$G$9,0)</f>
        <v>0</v>
      </c>
      <c r="AR46" s="132">
        <f>IF((F46-'Resultados ISO 16283-1'!$H$9)&gt;0,F46-'Resultados ISO 16283-1'!$H$9,0)</f>
        <v>0</v>
      </c>
      <c r="AS46" s="132">
        <f>IF((G46-'Resultados ISO 16283-1'!$I$9)&gt;0,G46-'Resultados ISO 16283-1'!$I$9,0)</f>
        <v>0</v>
      </c>
      <c r="AT46" s="132">
        <f>IF((H46-'Resultados ISO 16283-1'!$J$9)&gt;0,H46-'Resultados ISO 16283-1'!$J$9,0)</f>
        <v>0</v>
      </c>
      <c r="AU46" s="132">
        <f>IF((I46-'Resultados ISO 16283-1'!$K$9)&gt;0,I46-'Resultados ISO 16283-1'!$K$9,0)</f>
        <v>0</v>
      </c>
      <c r="AV46" s="135">
        <f>IF((J46-'Resultados ISO 16283-1'!$L$9)&gt;0,J46-'Resultados ISO 16283-1'!$L$9,0)</f>
        <v>0.39999999999999858</v>
      </c>
      <c r="AW46" s="132">
        <f>IF((K46-'Resultados ISO 16283-1'!$M$9)&gt;0,K46-'Resultados ISO 16283-1'!$M$9,0)</f>
        <v>0</v>
      </c>
      <c r="AX46" s="132">
        <f>IF((L46-'Resultados ISO 16283-1'!$N$9)&gt;0,L46-'Resultados ISO 16283-1'!$N$9,0)</f>
        <v>0</v>
      </c>
      <c r="AY46" s="132">
        <f>IF((M46-'Resultados ISO 16283-1'!$O$9)&gt;0,M46-'Resultados ISO 16283-1'!$O$9,0)</f>
        <v>0</v>
      </c>
      <c r="AZ46" s="132">
        <f>IF((N46-'Resultados ISO 16283-1'!$P$9)&gt;0,N46-'Resultados ISO 16283-1'!$P$9,0)</f>
        <v>0</v>
      </c>
      <c r="BA46" s="132">
        <f>IF((O46-'Resultados ISO 16283-1'!$Q$9)&gt;0,O46-'Resultados ISO 16283-1'!$Q$9,0)</f>
        <v>0</v>
      </c>
      <c r="BB46" s="132">
        <f>IF((P46-'Resultados ISO 16283-1'!$R$9)&gt;0,P46-'Resultados ISO 16283-1'!$R$9,0)</f>
        <v>0</v>
      </c>
      <c r="BC46" s="132">
        <f>IF((Q46-'Resultados ISO 16283-1'!$S$9)&gt;0,Q46-'Resultados ISO 16283-1'!$S$9,0)</f>
        <v>0</v>
      </c>
      <c r="BD46" s="133">
        <f>IF((R46-'Resultados ISO 16283-1'!$T$9)&gt;0,R46-'Resultados ISO 16283-1'!$T$9,0)</f>
        <v>0</v>
      </c>
      <c r="BE46" s="128">
        <f t="shared" si="23"/>
        <v>0.39999999999999858</v>
      </c>
      <c r="BF46" s="137">
        <f t="shared" si="30"/>
        <v>0</v>
      </c>
      <c r="BG46" s="118">
        <f t="shared" si="24"/>
        <v>0</v>
      </c>
      <c r="BH46" s="119"/>
      <c r="BI46" s="146">
        <f>IF((C46-'Resultados ISO 16283-1'!$E$11)&gt;0,C46-'Resultados ISO 16283-1'!$E$11,0)</f>
        <v>0</v>
      </c>
      <c r="BJ46" s="145">
        <f>IF((D46-'Resultados ISO 16283-1'!$F$11)&gt;0,D46-'Resultados ISO 16283-1'!$F$11,0)</f>
        <v>0</v>
      </c>
      <c r="BK46" s="145">
        <f>IF((E46-'Resultados ISO 16283-1'!$G$11)&gt;0,E46-'Resultados ISO 16283-1'!$G$11,0)</f>
        <v>0</v>
      </c>
      <c r="BL46" s="139">
        <f>IF((F46-'Resultados ISO 16283-1'!$H$11)&gt;0,F46-'Resultados ISO 16283-1'!$H$11,0)</f>
        <v>0.5</v>
      </c>
      <c r="BM46" s="145">
        <f>IF((G46-'Resultados ISO 16283-1'!$I$11)&gt;0,G46-'Resultados ISO 16283-1'!$I$11,0)</f>
        <v>0</v>
      </c>
      <c r="BN46" s="145">
        <f>IF((H46-'Resultados ISO 16283-1'!$J$11)&gt;0,H46-'Resultados ISO 16283-1'!$J$11,0)</f>
        <v>0</v>
      </c>
      <c r="BO46" s="145">
        <f>IF((I46-'Resultados ISO 16283-1'!$K$11)&gt;0,I46-'Resultados ISO 16283-1'!$K$11,0)</f>
        <v>0</v>
      </c>
      <c r="BP46" s="139">
        <f>IF((J46-'Resultados ISO 16283-1'!$L$11)&gt;0,J46-'Resultados ISO 16283-1'!$L$11,0)</f>
        <v>6.2999999999999972</v>
      </c>
      <c r="BQ46" s="145">
        <f>IF((K46-'Resultados ISO 16283-1'!$M$11)&gt;0,K46-'Resultados ISO 16283-1'!$M$11,0)</f>
        <v>0</v>
      </c>
      <c r="BR46" s="145">
        <f>IF((L46-'Resultados ISO 16283-1'!$N$11)&gt;0,L46-'Resultados ISO 16283-1'!$N$11,0)</f>
        <v>0</v>
      </c>
      <c r="BS46" s="145">
        <f>IF((M46-'Resultados ISO 16283-1'!$O$11)&gt;0,M46-'Resultados ISO 16283-1'!$O$11,0)</f>
        <v>0</v>
      </c>
      <c r="BT46" s="145">
        <f>IF((N46-'Resultados ISO 16283-1'!$P$11)&gt;0,N46-'Resultados ISO 16283-1'!$P$11,0)</f>
        <v>0</v>
      </c>
      <c r="BU46" s="145">
        <f>IF((O46-'Resultados ISO 16283-1'!$Q$11)&gt;0,O46-'Resultados ISO 16283-1'!$Q$11,0)</f>
        <v>0</v>
      </c>
      <c r="BV46" s="145">
        <f>IF((P46-'Resultados ISO 16283-1'!$R$11)&gt;0,P46-'Resultados ISO 16283-1'!$R$11,0)</f>
        <v>0</v>
      </c>
      <c r="BW46" s="145">
        <f>IF((Q46-'Resultados ISO 16283-1'!$S$11)&gt;0,Q46-'Resultados ISO 16283-1'!$S$11,0)</f>
        <v>0</v>
      </c>
      <c r="BX46" s="144">
        <f>IF((R46-'Resultados ISO 16283-1'!$T$11)&gt;0,R46-'Resultados ISO 16283-1'!$T$11,0)</f>
        <v>0</v>
      </c>
      <c r="BY46" s="119">
        <f t="shared" si="25"/>
        <v>6.7999999999999972</v>
      </c>
      <c r="BZ46" s="118">
        <f t="shared" si="31"/>
        <v>0</v>
      </c>
      <c r="CA46" s="118">
        <f t="shared" si="26"/>
        <v>0</v>
      </c>
      <c r="CB46" s="119"/>
      <c r="CC46" s="353">
        <f>IF((D46-'Resultados ISO 16283-1'!$F$13)&gt;0,D46-'Resultados ISO 16283-1'!$F$13,0)</f>
        <v>0</v>
      </c>
      <c r="CD46" s="142">
        <f>IF((E46-'Resultados ISO 16283-1'!$G$13)&gt;0,E46-'Resultados ISO 16283-1'!$G$13,0)</f>
        <v>0</v>
      </c>
      <c r="CE46" s="142">
        <f>IF((F46-'Resultados ISO 16283-1'!$H$13)&gt;0,F46-'Resultados ISO 16283-1'!$H$13,0)</f>
        <v>0</v>
      </c>
      <c r="CF46" s="142">
        <f>IF((G46-'Resultados ISO 16283-1'!$I$13)&gt;0,G46-'Resultados ISO 16283-1'!$I$13,0)</f>
        <v>0</v>
      </c>
      <c r="CG46" s="142">
        <f>IF((H46-'Resultados ISO 16283-1'!$J$13)&gt;0,H46-'Resultados ISO 16283-1'!$J$13,0)</f>
        <v>0</v>
      </c>
      <c r="CH46" s="142">
        <f>IF((I46-'Resultados ISO 16283-1'!$K$13)&gt;0,I46-'Resultados ISO 16283-1'!$K$13,0)</f>
        <v>0</v>
      </c>
      <c r="CI46" s="142">
        <f>IF((J46-'Resultados ISO 16283-1'!$L$13)&gt;0,J46-'Resultados ISO 16283-1'!$L$13,0)</f>
        <v>4.3999999999999986</v>
      </c>
      <c r="CJ46" s="142">
        <f>IF((K46-'Resultados ISO 16283-1'!$M$13)&gt;0,K46-'Resultados ISO 16283-1'!$M$13,0)</f>
        <v>0</v>
      </c>
      <c r="CK46" s="142">
        <f>IF((L46-'Resultados ISO 16283-1'!$N$13)&gt;0,L46-'Resultados ISO 16283-1'!$N$13,0)</f>
        <v>0</v>
      </c>
      <c r="CL46" s="142">
        <f>IF((M46-'Resultados ISO 16283-1'!$O$13)&gt;0,M46-'Resultados ISO 16283-1'!$O$13,0)</f>
        <v>0</v>
      </c>
      <c r="CM46" s="142">
        <f>IF((N46-'Resultados ISO 16283-1'!$P$13)&gt;0,N46-'Resultados ISO 16283-1'!$P$13,0)</f>
        <v>0</v>
      </c>
      <c r="CN46" s="142">
        <f>IF((O46-'Resultados ISO 16283-1'!$Q$13)&gt;0,O46-'Resultados ISO 16283-1'!$Q$13,0)</f>
        <v>0</v>
      </c>
      <c r="CO46" s="142">
        <f>IF((P46-'Resultados ISO 16283-1'!$R$13)&gt;0,P46-'Resultados ISO 16283-1'!$R$13,0)</f>
        <v>0</v>
      </c>
      <c r="CP46" s="142">
        <f>IF((Q46-'Resultados ISO 16283-1'!$S$13)&gt;0,Q46-'Resultados ISO 16283-1'!$S$13,0)</f>
        <v>0</v>
      </c>
      <c r="CQ46" s="142">
        <f>IF((R46-'Resultados ISO 16283-1'!$T$13)&gt;0,R46-'Resultados ISO 16283-1'!$T$13,0)</f>
        <v>0</v>
      </c>
      <c r="CR46" s="354">
        <f>IF((S46-'Resultados ISO 16283-1'!$U$13)&gt;0,S46-'Resultados ISO 16283-1'!$U$13,0)</f>
        <v>0</v>
      </c>
      <c r="CS46" s="127">
        <f t="shared" si="32"/>
        <v>4.3999999999999986</v>
      </c>
      <c r="CT46" s="128">
        <f t="shared" si="27"/>
        <v>42</v>
      </c>
      <c r="CU46" s="118">
        <f t="shared" si="33"/>
        <v>0</v>
      </c>
      <c r="CV46" s="118">
        <f t="shared" si="28"/>
        <v>0</v>
      </c>
    </row>
    <row r="47" spans="1:100" ht="14.25">
      <c r="B47" s="129">
        <v>11</v>
      </c>
      <c r="C47" s="147">
        <f t="shared" si="34"/>
        <v>22</v>
      </c>
      <c r="D47" s="132">
        <f t="shared" si="35"/>
        <v>25</v>
      </c>
      <c r="E47" s="132">
        <f t="shared" si="36"/>
        <v>28</v>
      </c>
      <c r="F47" s="132">
        <f t="shared" si="37"/>
        <v>31</v>
      </c>
      <c r="G47" s="132">
        <f t="shared" si="38"/>
        <v>34</v>
      </c>
      <c r="H47" s="132">
        <f t="shared" si="39"/>
        <v>37</v>
      </c>
      <c r="I47" s="132">
        <f t="shared" si="40"/>
        <v>40</v>
      </c>
      <c r="J47" s="132">
        <f t="shared" si="41"/>
        <v>41</v>
      </c>
      <c r="K47" s="132">
        <f t="shared" si="42"/>
        <v>42</v>
      </c>
      <c r="L47" s="132">
        <f t="shared" si="43"/>
        <v>43</v>
      </c>
      <c r="M47" s="132">
        <f t="shared" si="44"/>
        <v>44</v>
      </c>
      <c r="N47" s="132">
        <f t="shared" si="45"/>
        <v>45</v>
      </c>
      <c r="O47" s="132">
        <f t="shared" si="46"/>
        <v>45</v>
      </c>
      <c r="P47" s="132">
        <f t="shared" si="47"/>
        <v>45</v>
      </c>
      <c r="Q47" s="132">
        <f t="shared" si="48"/>
        <v>45</v>
      </c>
      <c r="R47" s="132">
        <f t="shared" si="49"/>
        <v>45</v>
      </c>
      <c r="S47" s="133">
        <f t="shared" si="50"/>
        <v>45</v>
      </c>
      <c r="U47" s="147">
        <f>IF((C47-'Resultados ISO 16283-1'!$E$7)&gt;0,C47-'Resultados ISO 16283-1'!$E$7,0)</f>
        <v>0</v>
      </c>
      <c r="V47" s="132">
        <f>IF((D47-'Resultados ISO 16283-1'!$F$7)&gt;0,D47-'Resultados ISO 16283-1'!$F$7,0)</f>
        <v>0</v>
      </c>
      <c r="W47" s="132">
        <f>IF((E47-'Resultados ISO 16283-1'!$G$7)&gt;0,E47-'Resultados ISO 16283-1'!$G$7,0)</f>
        <v>0</v>
      </c>
      <c r="X47" s="132">
        <f>IF((F47-'Resultados ISO 16283-1'!$H$7)&gt;0,F47-'Resultados ISO 16283-1'!$H$7,0)</f>
        <v>0</v>
      </c>
      <c r="Y47" s="132">
        <f>IF((G47-'Resultados ISO 16283-1'!$I$7)&gt;0,G47-'Resultados ISO 16283-1'!$I$7,0)</f>
        <v>0</v>
      </c>
      <c r="Z47" s="132">
        <f>IF((H47-'Resultados ISO 16283-1'!$J$7)&gt;0,H47-'Resultados ISO 16283-1'!$J$7,0)</f>
        <v>0</v>
      </c>
      <c r="AA47" s="132">
        <f>IF((I47-'Resultados ISO 16283-1'!$K$7)&gt;0,I47-'Resultados ISO 16283-1'!$K$7,0)</f>
        <v>0</v>
      </c>
      <c r="AB47" s="135">
        <f>IF((J47-'Resultados ISO 16283-1'!$L$7)&gt;0,J47-'Resultados ISO 16283-1'!$L$7,0)</f>
        <v>3.3999999999999986</v>
      </c>
      <c r="AC47" s="132">
        <f>IF((K47-'Resultados ISO 16283-1'!$M$7)&gt;0,K47-'Resultados ISO 16283-1'!$M$7,0)</f>
        <v>0</v>
      </c>
      <c r="AD47" s="132">
        <f>IF((L47-'Resultados ISO 16283-1'!$N$7)&gt;0,L47-'Resultados ISO 16283-1'!$N$7,0)</f>
        <v>0</v>
      </c>
      <c r="AE47" s="132">
        <f>IF((M47-'Resultados ISO 16283-1'!$O$7)&gt;0,M47-'Resultados ISO 16283-1'!$O$7,0)</f>
        <v>0</v>
      </c>
      <c r="AF47" s="132">
        <f>IF((N47-'Resultados ISO 16283-1'!$P$7)&gt;0,N47-'Resultados ISO 16283-1'!$P$7,0)</f>
        <v>0</v>
      </c>
      <c r="AG47" s="132">
        <f>IF((O47-'Resultados ISO 16283-1'!$Q$7)&gt;0,O47-'Resultados ISO 16283-1'!$Q$7,0)</f>
        <v>0</v>
      </c>
      <c r="AH47" s="132">
        <f>IF((P47-'Resultados ISO 16283-1'!$R$7)&gt;0,P47-'Resultados ISO 16283-1'!$R$7,0)</f>
        <v>0</v>
      </c>
      <c r="AI47" s="132">
        <f>IF((Q47-'Resultados ISO 16283-1'!$S$7)&gt;0,Q47-'Resultados ISO 16283-1'!$S$7,0)</f>
        <v>0</v>
      </c>
      <c r="AJ47" s="133">
        <f>IF((R47-'Resultados ISO 16283-1'!$T$7)&gt;0,R47-'Resultados ISO 16283-1'!$T$7,0)</f>
        <v>0</v>
      </c>
      <c r="AK47" s="355">
        <f t="shared" si="21"/>
        <v>3.3999999999999986</v>
      </c>
      <c r="AL47" s="118">
        <f t="shared" si="29"/>
        <v>0</v>
      </c>
      <c r="AM47" s="116">
        <f t="shared" si="22"/>
        <v>0</v>
      </c>
      <c r="AO47" s="147">
        <f>IF((C47-'Resultados ISO 16283-1'!$E$9)&gt;0,C47-'Resultados ISO 16283-1'!$E$9,0)</f>
        <v>0</v>
      </c>
      <c r="AP47" s="132">
        <f>IF((D47-'Resultados ISO 16283-1'!$F$9)&gt;0,D47-'Resultados ISO 16283-1'!$F$9,0)</f>
        <v>0</v>
      </c>
      <c r="AQ47" s="132">
        <f>IF((E47-'Resultados ISO 16283-1'!$G$9)&gt;0,E47-'Resultados ISO 16283-1'!$G$9,0)</f>
        <v>0</v>
      </c>
      <c r="AR47" s="132">
        <f>IF((F47-'Resultados ISO 16283-1'!$H$9)&gt;0,F47-'Resultados ISO 16283-1'!$H$9,0)</f>
        <v>0</v>
      </c>
      <c r="AS47" s="132">
        <f>IF((G47-'Resultados ISO 16283-1'!$I$9)&gt;0,G47-'Resultados ISO 16283-1'!$I$9,0)</f>
        <v>0</v>
      </c>
      <c r="AT47" s="132">
        <f>IF((H47-'Resultados ISO 16283-1'!$J$9)&gt;0,H47-'Resultados ISO 16283-1'!$J$9,0)</f>
        <v>0</v>
      </c>
      <c r="AU47" s="132">
        <f>IF((I47-'Resultados ISO 16283-1'!$K$9)&gt;0,I47-'Resultados ISO 16283-1'!$K$9,0)</f>
        <v>0</v>
      </c>
      <c r="AV47" s="132">
        <f>IF((J47-'Resultados ISO 16283-1'!$L$9)&gt;0,J47-'Resultados ISO 16283-1'!$L$9,0)</f>
        <v>0</v>
      </c>
      <c r="AW47" s="132">
        <f>IF((K47-'Resultados ISO 16283-1'!$M$9)&gt;0,K47-'Resultados ISO 16283-1'!$M$9,0)</f>
        <v>0</v>
      </c>
      <c r="AX47" s="132">
        <f>IF((L47-'Resultados ISO 16283-1'!$N$9)&gt;0,L47-'Resultados ISO 16283-1'!$N$9,0)</f>
        <v>0</v>
      </c>
      <c r="AY47" s="132">
        <f>IF((M47-'Resultados ISO 16283-1'!$O$9)&gt;0,M47-'Resultados ISO 16283-1'!$O$9,0)</f>
        <v>0</v>
      </c>
      <c r="AZ47" s="132">
        <f>IF((N47-'Resultados ISO 16283-1'!$P$9)&gt;0,N47-'Resultados ISO 16283-1'!$P$9,0)</f>
        <v>0</v>
      </c>
      <c r="BA47" s="132">
        <f>IF((O47-'Resultados ISO 16283-1'!$Q$9)&gt;0,O47-'Resultados ISO 16283-1'!$Q$9,0)</f>
        <v>0</v>
      </c>
      <c r="BB47" s="132">
        <f>IF((P47-'Resultados ISO 16283-1'!$R$9)&gt;0,P47-'Resultados ISO 16283-1'!$R$9,0)</f>
        <v>0</v>
      </c>
      <c r="BC47" s="132">
        <f>IF((Q47-'Resultados ISO 16283-1'!$S$9)&gt;0,Q47-'Resultados ISO 16283-1'!$S$9,0)</f>
        <v>0</v>
      </c>
      <c r="BD47" s="133">
        <f>IF((R47-'Resultados ISO 16283-1'!$T$9)&gt;0,R47-'Resultados ISO 16283-1'!$T$9,0)</f>
        <v>0</v>
      </c>
      <c r="BE47" s="128">
        <f t="shared" si="23"/>
        <v>0</v>
      </c>
      <c r="BF47" s="137">
        <f t="shared" si="30"/>
        <v>0</v>
      </c>
      <c r="BG47" s="118">
        <f t="shared" si="24"/>
        <v>0</v>
      </c>
      <c r="BH47" s="119"/>
      <c r="BI47" s="146">
        <f>IF((C47-'Resultados ISO 16283-1'!$E$11)&gt;0,C47-'Resultados ISO 16283-1'!$E$11,0)</f>
        <v>0</v>
      </c>
      <c r="BJ47" s="145">
        <f>IF((D47-'Resultados ISO 16283-1'!$F$11)&gt;0,D47-'Resultados ISO 16283-1'!$F$11,0)</f>
        <v>0</v>
      </c>
      <c r="BK47" s="145">
        <f>IF((E47-'Resultados ISO 16283-1'!$G$11)&gt;0,E47-'Resultados ISO 16283-1'!$G$11,0)</f>
        <v>0</v>
      </c>
      <c r="BL47" s="145">
        <f>IF((F47-'Resultados ISO 16283-1'!$H$11)&gt;0,F47-'Resultados ISO 16283-1'!$H$11,0)</f>
        <v>0</v>
      </c>
      <c r="BM47" s="145">
        <f>IF((G47-'Resultados ISO 16283-1'!$I$11)&gt;0,G47-'Resultados ISO 16283-1'!$I$11,0)</f>
        <v>0</v>
      </c>
      <c r="BN47" s="145">
        <f>IF((H47-'Resultados ISO 16283-1'!$J$11)&gt;0,H47-'Resultados ISO 16283-1'!$J$11,0)</f>
        <v>0</v>
      </c>
      <c r="BO47" s="145">
        <f>IF((I47-'Resultados ISO 16283-1'!$K$11)&gt;0,I47-'Resultados ISO 16283-1'!$K$11,0)</f>
        <v>0</v>
      </c>
      <c r="BP47" s="139">
        <f>IF((J47-'Resultados ISO 16283-1'!$L$11)&gt;0,J47-'Resultados ISO 16283-1'!$L$11,0)</f>
        <v>5.2999999999999972</v>
      </c>
      <c r="BQ47" s="145">
        <f>IF((K47-'Resultados ISO 16283-1'!$M$11)&gt;0,K47-'Resultados ISO 16283-1'!$M$11,0)</f>
        <v>0</v>
      </c>
      <c r="BR47" s="145">
        <f>IF((L47-'Resultados ISO 16283-1'!$N$11)&gt;0,L47-'Resultados ISO 16283-1'!$N$11,0)</f>
        <v>0</v>
      </c>
      <c r="BS47" s="145">
        <f>IF((M47-'Resultados ISO 16283-1'!$O$11)&gt;0,M47-'Resultados ISO 16283-1'!$O$11,0)</f>
        <v>0</v>
      </c>
      <c r="BT47" s="145">
        <f>IF((N47-'Resultados ISO 16283-1'!$P$11)&gt;0,N47-'Resultados ISO 16283-1'!$P$11,0)</f>
        <v>0</v>
      </c>
      <c r="BU47" s="145">
        <f>IF((O47-'Resultados ISO 16283-1'!$Q$11)&gt;0,O47-'Resultados ISO 16283-1'!$Q$11,0)</f>
        <v>0</v>
      </c>
      <c r="BV47" s="145">
        <f>IF((P47-'Resultados ISO 16283-1'!$R$11)&gt;0,P47-'Resultados ISO 16283-1'!$R$11,0)</f>
        <v>0</v>
      </c>
      <c r="BW47" s="145">
        <f>IF((Q47-'Resultados ISO 16283-1'!$S$11)&gt;0,Q47-'Resultados ISO 16283-1'!$S$11,0)</f>
        <v>0</v>
      </c>
      <c r="BX47" s="144">
        <f>IF((R47-'Resultados ISO 16283-1'!$T$11)&gt;0,R47-'Resultados ISO 16283-1'!$T$11,0)</f>
        <v>0</v>
      </c>
      <c r="BY47" s="119">
        <f t="shared" si="25"/>
        <v>5.2999999999999972</v>
      </c>
      <c r="BZ47" s="118">
        <f t="shared" si="31"/>
        <v>0</v>
      </c>
      <c r="CA47" s="118">
        <f t="shared" si="26"/>
        <v>0</v>
      </c>
      <c r="CB47" s="119"/>
      <c r="CC47" s="353">
        <f>IF((D47-'Resultados ISO 16283-1'!$F$13)&gt;0,D47-'Resultados ISO 16283-1'!$F$13,0)</f>
        <v>0</v>
      </c>
      <c r="CD47" s="142">
        <f>IF((E47-'Resultados ISO 16283-1'!$G$13)&gt;0,E47-'Resultados ISO 16283-1'!$G$13,0)</f>
        <v>0</v>
      </c>
      <c r="CE47" s="142">
        <f>IF((F47-'Resultados ISO 16283-1'!$H$13)&gt;0,F47-'Resultados ISO 16283-1'!$H$13,0)</f>
        <v>0</v>
      </c>
      <c r="CF47" s="142">
        <f>IF((G47-'Resultados ISO 16283-1'!$I$13)&gt;0,G47-'Resultados ISO 16283-1'!$I$13,0)</f>
        <v>0</v>
      </c>
      <c r="CG47" s="142">
        <f>IF((H47-'Resultados ISO 16283-1'!$J$13)&gt;0,H47-'Resultados ISO 16283-1'!$J$13,0)</f>
        <v>0</v>
      </c>
      <c r="CH47" s="142">
        <f>IF((I47-'Resultados ISO 16283-1'!$K$13)&gt;0,I47-'Resultados ISO 16283-1'!$K$13,0)</f>
        <v>0</v>
      </c>
      <c r="CI47" s="142">
        <f>IF((J47-'Resultados ISO 16283-1'!$L$13)&gt;0,J47-'Resultados ISO 16283-1'!$L$13,0)</f>
        <v>3.3999999999999986</v>
      </c>
      <c r="CJ47" s="142">
        <f>IF((K47-'Resultados ISO 16283-1'!$M$13)&gt;0,K47-'Resultados ISO 16283-1'!$M$13,0)</f>
        <v>0</v>
      </c>
      <c r="CK47" s="142">
        <f>IF((L47-'Resultados ISO 16283-1'!$N$13)&gt;0,L47-'Resultados ISO 16283-1'!$N$13,0)</f>
        <v>0</v>
      </c>
      <c r="CL47" s="142">
        <f>IF((M47-'Resultados ISO 16283-1'!$O$13)&gt;0,M47-'Resultados ISO 16283-1'!$O$13,0)</f>
        <v>0</v>
      </c>
      <c r="CM47" s="142">
        <f>IF((N47-'Resultados ISO 16283-1'!$P$13)&gt;0,N47-'Resultados ISO 16283-1'!$P$13,0)</f>
        <v>0</v>
      </c>
      <c r="CN47" s="142">
        <f>IF((O47-'Resultados ISO 16283-1'!$Q$13)&gt;0,O47-'Resultados ISO 16283-1'!$Q$13,0)</f>
        <v>0</v>
      </c>
      <c r="CO47" s="142">
        <f>IF((P47-'Resultados ISO 16283-1'!$R$13)&gt;0,P47-'Resultados ISO 16283-1'!$R$13,0)</f>
        <v>0</v>
      </c>
      <c r="CP47" s="142">
        <f>IF((Q47-'Resultados ISO 16283-1'!$S$13)&gt;0,Q47-'Resultados ISO 16283-1'!$S$13,0)</f>
        <v>0</v>
      </c>
      <c r="CQ47" s="142">
        <f>IF((R47-'Resultados ISO 16283-1'!$T$13)&gt;0,R47-'Resultados ISO 16283-1'!$T$13,0)</f>
        <v>0</v>
      </c>
      <c r="CR47" s="354">
        <f>IF((S47-'Resultados ISO 16283-1'!$U$13)&gt;0,S47-'Resultados ISO 16283-1'!$U$13,0)</f>
        <v>0</v>
      </c>
      <c r="CS47" s="127">
        <f t="shared" si="32"/>
        <v>3.3999999999999986</v>
      </c>
      <c r="CT47" s="128">
        <f t="shared" si="27"/>
        <v>41</v>
      </c>
      <c r="CU47" s="118">
        <f t="shared" si="33"/>
        <v>0</v>
      </c>
      <c r="CV47" s="118">
        <f t="shared" si="28"/>
        <v>0</v>
      </c>
    </row>
    <row r="48" spans="1:100" ht="14.25">
      <c r="B48" s="129">
        <v>12</v>
      </c>
      <c r="C48" s="147">
        <f t="shared" si="34"/>
        <v>21</v>
      </c>
      <c r="D48" s="132">
        <f t="shared" si="35"/>
        <v>24</v>
      </c>
      <c r="E48" s="132">
        <f t="shared" si="36"/>
        <v>27</v>
      </c>
      <c r="F48" s="132">
        <f t="shared" si="37"/>
        <v>30</v>
      </c>
      <c r="G48" s="132">
        <f t="shared" si="38"/>
        <v>33</v>
      </c>
      <c r="H48" s="132">
        <f t="shared" si="39"/>
        <v>36</v>
      </c>
      <c r="I48" s="132">
        <f t="shared" si="40"/>
        <v>39</v>
      </c>
      <c r="J48" s="132">
        <f t="shared" si="41"/>
        <v>40</v>
      </c>
      <c r="K48" s="132">
        <f t="shared" si="42"/>
        <v>41</v>
      </c>
      <c r="L48" s="132">
        <f t="shared" si="43"/>
        <v>42</v>
      </c>
      <c r="M48" s="132">
        <f t="shared" si="44"/>
        <v>43</v>
      </c>
      <c r="N48" s="132">
        <f t="shared" si="45"/>
        <v>44</v>
      </c>
      <c r="O48" s="132">
        <f t="shared" si="46"/>
        <v>44</v>
      </c>
      <c r="P48" s="132">
        <f t="shared" si="47"/>
        <v>44</v>
      </c>
      <c r="Q48" s="132">
        <f t="shared" si="48"/>
        <v>44</v>
      </c>
      <c r="R48" s="132">
        <f t="shared" si="49"/>
        <v>44</v>
      </c>
      <c r="S48" s="133">
        <f t="shared" si="50"/>
        <v>44</v>
      </c>
      <c r="U48" s="147">
        <f>IF((C48-'Resultados ISO 16283-1'!$E$7)&gt;0,C48-'Resultados ISO 16283-1'!$E$7,0)</f>
        <v>0</v>
      </c>
      <c r="V48" s="132">
        <f>IF((D48-'Resultados ISO 16283-1'!$F$7)&gt;0,D48-'Resultados ISO 16283-1'!$F$7,0)</f>
        <v>0</v>
      </c>
      <c r="W48" s="132">
        <f>IF((E48-'Resultados ISO 16283-1'!$G$7)&gt;0,E48-'Resultados ISO 16283-1'!$G$7,0)</f>
        <v>0</v>
      </c>
      <c r="X48" s="132">
        <f>IF((F48-'Resultados ISO 16283-1'!$H$7)&gt;0,F48-'Resultados ISO 16283-1'!$H$7,0)</f>
        <v>0</v>
      </c>
      <c r="Y48" s="132">
        <f>IF((G48-'Resultados ISO 16283-1'!$I$7)&gt;0,G48-'Resultados ISO 16283-1'!$I$7,0)</f>
        <v>0</v>
      </c>
      <c r="Z48" s="132">
        <f>IF((H48-'Resultados ISO 16283-1'!$J$7)&gt;0,H48-'Resultados ISO 16283-1'!$J$7,0)</f>
        <v>0</v>
      </c>
      <c r="AA48" s="132">
        <f>IF((I48-'Resultados ISO 16283-1'!$K$7)&gt;0,I48-'Resultados ISO 16283-1'!$K$7,0)</f>
        <v>0</v>
      </c>
      <c r="AB48" s="135">
        <f>IF((J48-'Resultados ISO 16283-1'!$L$7)&gt;0,J48-'Resultados ISO 16283-1'!$L$7,0)</f>
        <v>2.3999999999999986</v>
      </c>
      <c r="AC48" s="132">
        <f>IF((K48-'Resultados ISO 16283-1'!$M$7)&gt;0,K48-'Resultados ISO 16283-1'!$M$7,0)</f>
        <v>0</v>
      </c>
      <c r="AD48" s="132">
        <f>IF((L48-'Resultados ISO 16283-1'!$N$7)&gt;0,L48-'Resultados ISO 16283-1'!$N$7,0)</f>
        <v>0</v>
      </c>
      <c r="AE48" s="132">
        <f>IF((M48-'Resultados ISO 16283-1'!$O$7)&gt;0,M48-'Resultados ISO 16283-1'!$O$7,0)</f>
        <v>0</v>
      </c>
      <c r="AF48" s="132">
        <f>IF((N48-'Resultados ISO 16283-1'!$P$7)&gt;0,N48-'Resultados ISO 16283-1'!$P$7,0)</f>
        <v>0</v>
      </c>
      <c r="AG48" s="132">
        <f>IF((O48-'Resultados ISO 16283-1'!$Q$7)&gt;0,O48-'Resultados ISO 16283-1'!$Q$7,0)</f>
        <v>0</v>
      </c>
      <c r="AH48" s="132">
        <f>IF((P48-'Resultados ISO 16283-1'!$R$7)&gt;0,P48-'Resultados ISO 16283-1'!$R$7,0)</f>
        <v>0</v>
      </c>
      <c r="AI48" s="132">
        <f>IF((Q48-'Resultados ISO 16283-1'!$S$7)&gt;0,Q48-'Resultados ISO 16283-1'!$S$7,0)</f>
        <v>0</v>
      </c>
      <c r="AJ48" s="133">
        <f>IF((R48-'Resultados ISO 16283-1'!$T$7)&gt;0,R48-'Resultados ISO 16283-1'!$T$7,0)</f>
        <v>0</v>
      </c>
      <c r="AK48" s="355">
        <f t="shared" si="21"/>
        <v>2.3999999999999986</v>
      </c>
      <c r="AL48" s="118">
        <f t="shared" si="29"/>
        <v>0</v>
      </c>
      <c r="AM48" s="116">
        <f t="shared" si="22"/>
        <v>0</v>
      </c>
      <c r="AO48" s="147">
        <f>IF((C48-'Resultados ISO 16283-1'!$E$9)&gt;0,C48-'Resultados ISO 16283-1'!$E$9,0)</f>
        <v>0</v>
      </c>
      <c r="AP48" s="132">
        <f>IF((D48-'Resultados ISO 16283-1'!$F$9)&gt;0,D48-'Resultados ISO 16283-1'!$F$9,0)</f>
        <v>0</v>
      </c>
      <c r="AQ48" s="132">
        <f>IF((E48-'Resultados ISO 16283-1'!$G$9)&gt;0,E48-'Resultados ISO 16283-1'!$G$9,0)</f>
        <v>0</v>
      </c>
      <c r="AR48" s="132">
        <f>IF((F48-'Resultados ISO 16283-1'!$H$9)&gt;0,F48-'Resultados ISO 16283-1'!$H$9,0)</f>
        <v>0</v>
      </c>
      <c r="AS48" s="132">
        <f>IF((G48-'Resultados ISO 16283-1'!$I$9)&gt;0,G48-'Resultados ISO 16283-1'!$I$9,0)</f>
        <v>0</v>
      </c>
      <c r="AT48" s="132">
        <f>IF((H48-'Resultados ISO 16283-1'!$J$9)&gt;0,H48-'Resultados ISO 16283-1'!$J$9,0)</f>
        <v>0</v>
      </c>
      <c r="AU48" s="132">
        <f>IF((I48-'Resultados ISO 16283-1'!$K$9)&gt;0,I48-'Resultados ISO 16283-1'!$K$9,0)</f>
        <v>0</v>
      </c>
      <c r="AV48" s="132">
        <f>IF((J48-'Resultados ISO 16283-1'!$L$9)&gt;0,J48-'Resultados ISO 16283-1'!$L$9,0)</f>
        <v>0</v>
      </c>
      <c r="AW48" s="132">
        <f>IF((K48-'Resultados ISO 16283-1'!$M$9)&gt;0,K48-'Resultados ISO 16283-1'!$M$9,0)</f>
        <v>0</v>
      </c>
      <c r="AX48" s="132">
        <f>IF((L48-'Resultados ISO 16283-1'!$N$9)&gt;0,L48-'Resultados ISO 16283-1'!$N$9,0)</f>
        <v>0</v>
      </c>
      <c r="AY48" s="132">
        <f>IF((M48-'Resultados ISO 16283-1'!$O$9)&gt;0,M48-'Resultados ISO 16283-1'!$O$9,0)</f>
        <v>0</v>
      </c>
      <c r="AZ48" s="132">
        <f>IF((N48-'Resultados ISO 16283-1'!$P$9)&gt;0,N48-'Resultados ISO 16283-1'!$P$9,0)</f>
        <v>0</v>
      </c>
      <c r="BA48" s="132">
        <f>IF((O48-'Resultados ISO 16283-1'!$Q$9)&gt;0,O48-'Resultados ISO 16283-1'!$Q$9,0)</f>
        <v>0</v>
      </c>
      <c r="BB48" s="132">
        <f>IF((P48-'Resultados ISO 16283-1'!$R$9)&gt;0,P48-'Resultados ISO 16283-1'!$R$9,0)</f>
        <v>0</v>
      </c>
      <c r="BC48" s="132">
        <f>IF((Q48-'Resultados ISO 16283-1'!$S$9)&gt;0,Q48-'Resultados ISO 16283-1'!$S$9,0)</f>
        <v>0</v>
      </c>
      <c r="BD48" s="133">
        <f>IF((R48-'Resultados ISO 16283-1'!$T$9)&gt;0,R48-'Resultados ISO 16283-1'!$T$9,0)</f>
        <v>0</v>
      </c>
      <c r="BE48" s="128">
        <f t="shared" si="23"/>
        <v>0</v>
      </c>
      <c r="BF48" s="137">
        <f t="shared" si="30"/>
        <v>0</v>
      </c>
      <c r="BG48" s="118">
        <f t="shared" si="24"/>
        <v>0</v>
      </c>
      <c r="BH48" s="119"/>
      <c r="BI48" s="146">
        <f>IF((C48-'Resultados ISO 16283-1'!$E$11)&gt;0,C48-'Resultados ISO 16283-1'!$E$11,0)</f>
        <v>0</v>
      </c>
      <c r="BJ48" s="145">
        <f>IF((D48-'Resultados ISO 16283-1'!$F$11)&gt;0,D48-'Resultados ISO 16283-1'!$F$11,0)</f>
        <v>0</v>
      </c>
      <c r="BK48" s="145">
        <f>IF((E48-'Resultados ISO 16283-1'!$G$11)&gt;0,E48-'Resultados ISO 16283-1'!$G$11,0)</f>
        <v>0</v>
      </c>
      <c r="BL48" s="145">
        <f>IF((F48-'Resultados ISO 16283-1'!$H$11)&gt;0,F48-'Resultados ISO 16283-1'!$H$11,0)</f>
        <v>0</v>
      </c>
      <c r="BM48" s="145">
        <f>IF((G48-'Resultados ISO 16283-1'!$I$11)&gt;0,G48-'Resultados ISO 16283-1'!$I$11,0)</f>
        <v>0</v>
      </c>
      <c r="BN48" s="145">
        <f>IF((H48-'Resultados ISO 16283-1'!$J$11)&gt;0,H48-'Resultados ISO 16283-1'!$J$11,0)</f>
        <v>0</v>
      </c>
      <c r="BO48" s="145">
        <f>IF((I48-'Resultados ISO 16283-1'!$K$11)&gt;0,I48-'Resultados ISO 16283-1'!$K$11,0)</f>
        <v>0</v>
      </c>
      <c r="BP48" s="139">
        <f>IF((J48-'Resultados ISO 16283-1'!$L$11)&gt;0,J48-'Resultados ISO 16283-1'!$L$11,0)</f>
        <v>4.2999999999999972</v>
      </c>
      <c r="BQ48" s="145">
        <f>IF((K48-'Resultados ISO 16283-1'!$M$11)&gt;0,K48-'Resultados ISO 16283-1'!$M$11,0)</f>
        <v>0</v>
      </c>
      <c r="BR48" s="145">
        <f>IF((L48-'Resultados ISO 16283-1'!$N$11)&gt;0,L48-'Resultados ISO 16283-1'!$N$11,0)</f>
        <v>0</v>
      </c>
      <c r="BS48" s="145">
        <f>IF((M48-'Resultados ISO 16283-1'!$O$11)&gt;0,M48-'Resultados ISO 16283-1'!$O$11,0)</f>
        <v>0</v>
      </c>
      <c r="BT48" s="145">
        <f>IF((N48-'Resultados ISO 16283-1'!$P$11)&gt;0,N48-'Resultados ISO 16283-1'!$P$11,0)</f>
        <v>0</v>
      </c>
      <c r="BU48" s="145">
        <f>IF((O48-'Resultados ISO 16283-1'!$Q$11)&gt;0,O48-'Resultados ISO 16283-1'!$Q$11,0)</f>
        <v>0</v>
      </c>
      <c r="BV48" s="145">
        <f>IF((P48-'Resultados ISO 16283-1'!$R$11)&gt;0,P48-'Resultados ISO 16283-1'!$R$11,0)</f>
        <v>0</v>
      </c>
      <c r="BW48" s="145">
        <f>IF((Q48-'Resultados ISO 16283-1'!$S$11)&gt;0,Q48-'Resultados ISO 16283-1'!$S$11,0)</f>
        <v>0</v>
      </c>
      <c r="BX48" s="144">
        <f>IF((R48-'Resultados ISO 16283-1'!$T$11)&gt;0,R48-'Resultados ISO 16283-1'!$T$11,0)</f>
        <v>0</v>
      </c>
      <c r="BY48" s="119">
        <f t="shared" si="25"/>
        <v>4.2999999999999972</v>
      </c>
      <c r="BZ48" s="118">
        <f t="shared" si="31"/>
        <v>0</v>
      </c>
      <c r="CA48" s="118">
        <f t="shared" si="26"/>
        <v>0</v>
      </c>
      <c r="CB48" s="119"/>
      <c r="CC48" s="353">
        <f>IF((D48-'Resultados ISO 16283-1'!$F$13)&gt;0,D48-'Resultados ISO 16283-1'!$F$13,0)</f>
        <v>0</v>
      </c>
      <c r="CD48" s="142">
        <f>IF((E48-'Resultados ISO 16283-1'!$G$13)&gt;0,E48-'Resultados ISO 16283-1'!$G$13,0)</f>
        <v>0</v>
      </c>
      <c r="CE48" s="142">
        <f>IF((F48-'Resultados ISO 16283-1'!$H$13)&gt;0,F48-'Resultados ISO 16283-1'!$H$13,0)</f>
        <v>0</v>
      </c>
      <c r="CF48" s="142">
        <f>IF((G48-'Resultados ISO 16283-1'!$I$13)&gt;0,G48-'Resultados ISO 16283-1'!$I$13,0)</f>
        <v>0</v>
      </c>
      <c r="CG48" s="142">
        <f>IF((H48-'Resultados ISO 16283-1'!$J$13)&gt;0,H48-'Resultados ISO 16283-1'!$J$13,0)</f>
        <v>0</v>
      </c>
      <c r="CH48" s="142">
        <f>IF((I48-'Resultados ISO 16283-1'!$K$13)&gt;0,I48-'Resultados ISO 16283-1'!$K$13,0)</f>
        <v>0</v>
      </c>
      <c r="CI48" s="142">
        <f>IF((J48-'Resultados ISO 16283-1'!$L$13)&gt;0,J48-'Resultados ISO 16283-1'!$L$13,0)</f>
        <v>2.3999999999999986</v>
      </c>
      <c r="CJ48" s="142">
        <f>IF((K48-'Resultados ISO 16283-1'!$M$13)&gt;0,K48-'Resultados ISO 16283-1'!$M$13,0)</f>
        <v>0</v>
      </c>
      <c r="CK48" s="142">
        <f>IF((L48-'Resultados ISO 16283-1'!$N$13)&gt;0,L48-'Resultados ISO 16283-1'!$N$13,0)</f>
        <v>0</v>
      </c>
      <c r="CL48" s="142">
        <f>IF((M48-'Resultados ISO 16283-1'!$O$13)&gt;0,M48-'Resultados ISO 16283-1'!$O$13,0)</f>
        <v>0</v>
      </c>
      <c r="CM48" s="142">
        <f>IF((N48-'Resultados ISO 16283-1'!$P$13)&gt;0,N48-'Resultados ISO 16283-1'!$P$13,0)</f>
        <v>0</v>
      </c>
      <c r="CN48" s="142">
        <f>IF((O48-'Resultados ISO 16283-1'!$Q$13)&gt;0,O48-'Resultados ISO 16283-1'!$Q$13,0)</f>
        <v>0</v>
      </c>
      <c r="CO48" s="142">
        <f>IF((P48-'Resultados ISO 16283-1'!$R$13)&gt;0,P48-'Resultados ISO 16283-1'!$R$13,0)</f>
        <v>0</v>
      </c>
      <c r="CP48" s="142">
        <f>IF((Q48-'Resultados ISO 16283-1'!$S$13)&gt;0,Q48-'Resultados ISO 16283-1'!$S$13,0)</f>
        <v>0</v>
      </c>
      <c r="CQ48" s="142">
        <f>IF((R48-'Resultados ISO 16283-1'!$T$13)&gt;0,R48-'Resultados ISO 16283-1'!$T$13,0)</f>
        <v>0</v>
      </c>
      <c r="CR48" s="354">
        <f>IF((S48-'Resultados ISO 16283-1'!$U$13)&gt;0,S48-'Resultados ISO 16283-1'!$U$13,0)</f>
        <v>0</v>
      </c>
      <c r="CS48" s="127">
        <f t="shared" si="32"/>
        <v>2.3999999999999986</v>
      </c>
      <c r="CT48" s="128">
        <f t="shared" si="27"/>
        <v>40</v>
      </c>
      <c r="CU48" s="118">
        <f t="shared" si="33"/>
        <v>0</v>
      </c>
      <c r="CV48" s="118">
        <f t="shared" si="28"/>
        <v>0</v>
      </c>
    </row>
    <row r="49" spans="2:100" ht="14.25">
      <c r="B49" s="129">
        <v>13</v>
      </c>
      <c r="C49" s="147">
        <f t="shared" si="34"/>
        <v>20</v>
      </c>
      <c r="D49" s="132">
        <f t="shared" si="35"/>
        <v>23</v>
      </c>
      <c r="E49" s="132">
        <f t="shared" si="36"/>
        <v>26</v>
      </c>
      <c r="F49" s="132">
        <f t="shared" si="37"/>
        <v>29</v>
      </c>
      <c r="G49" s="132">
        <f t="shared" si="38"/>
        <v>32</v>
      </c>
      <c r="H49" s="132">
        <f t="shared" si="39"/>
        <v>35</v>
      </c>
      <c r="I49" s="132">
        <f t="shared" si="40"/>
        <v>38</v>
      </c>
      <c r="J49" s="132">
        <f t="shared" si="41"/>
        <v>39</v>
      </c>
      <c r="K49" s="132">
        <f t="shared" si="42"/>
        <v>40</v>
      </c>
      <c r="L49" s="132">
        <f t="shared" si="43"/>
        <v>41</v>
      </c>
      <c r="M49" s="132">
        <f t="shared" si="44"/>
        <v>42</v>
      </c>
      <c r="N49" s="132">
        <f t="shared" si="45"/>
        <v>43</v>
      </c>
      <c r="O49" s="132">
        <f t="shared" si="46"/>
        <v>43</v>
      </c>
      <c r="P49" s="132">
        <f t="shared" si="47"/>
        <v>43</v>
      </c>
      <c r="Q49" s="132">
        <f t="shared" si="48"/>
        <v>43</v>
      </c>
      <c r="R49" s="132">
        <f t="shared" si="49"/>
        <v>43</v>
      </c>
      <c r="S49" s="133">
        <f t="shared" si="50"/>
        <v>43</v>
      </c>
      <c r="U49" s="147">
        <f>IF((C49-'Resultados ISO 16283-1'!$E$7)&gt;0,C49-'Resultados ISO 16283-1'!$E$7,0)</f>
        <v>0</v>
      </c>
      <c r="V49" s="132">
        <f>IF((D49-'Resultados ISO 16283-1'!$F$7)&gt;0,D49-'Resultados ISO 16283-1'!$F$7,0)</f>
        <v>0</v>
      </c>
      <c r="W49" s="132">
        <f>IF((E49-'Resultados ISO 16283-1'!$G$7)&gt;0,E49-'Resultados ISO 16283-1'!$G$7,0)</f>
        <v>0</v>
      </c>
      <c r="X49" s="132">
        <f>IF((F49-'Resultados ISO 16283-1'!$H$7)&gt;0,F49-'Resultados ISO 16283-1'!$H$7,0)</f>
        <v>0</v>
      </c>
      <c r="Y49" s="132">
        <f>IF((G49-'Resultados ISO 16283-1'!$I$7)&gt;0,G49-'Resultados ISO 16283-1'!$I$7,0)</f>
        <v>0</v>
      </c>
      <c r="Z49" s="132">
        <f>IF((H49-'Resultados ISO 16283-1'!$J$7)&gt;0,H49-'Resultados ISO 16283-1'!$J$7,0)</f>
        <v>0</v>
      </c>
      <c r="AA49" s="132">
        <f>IF((I49-'Resultados ISO 16283-1'!$K$7)&gt;0,I49-'Resultados ISO 16283-1'!$K$7,0)</f>
        <v>0</v>
      </c>
      <c r="AB49" s="135">
        <f>IF((J49-'Resultados ISO 16283-1'!$L$7)&gt;0,J49-'Resultados ISO 16283-1'!$L$7,0)</f>
        <v>1.3999999999999986</v>
      </c>
      <c r="AC49" s="132">
        <f>IF((K49-'Resultados ISO 16283-1'!$M$7)&gt;0,K49-'Resultados ISO 16283-1'!$M$7,0)</f>
        <v>0</v>
      </c>
      <c r="AD49" s="132">
        <f>IF((L49-'Resultados ISO 16283-1'!$N$7)&gt;0,L49-'Resultados ISO 16283-1'!$N$7,0)</f>
        <v>0</v>
      </c>
      <c r="AE49" s="132">
        <f>IF((M49-'Resultados ISO 16283-1'!$O$7)&gt;0,M49-'Resultados ISO 16283-1'!$O$7,0)</f>
        <v>0</v>
      </c>
      <c r="AF49" s="132">
        <f>IF((N49-'Resultados ISO 16283-1'!$P$7)&gt;0,N49-'Resultados ISO 16283-1'!$P$7,0)</f>
        <v>0</v>
      </c>
      <c r="AG49" s="132">
        <f>IF((O49-'Resultados ISO 16283-1'!$Q$7)&gt;0,O49-'Resultados ISO 16283-1'!$Q$7,0)</f>
        <v>0</v>
      </c>
      <c r="AH49" s="132">
        <f>IF((P49-'Resultados ISO 16283-1'!$R$7)&gt;0,P49-'Resultados ISO 16283-1'!$R$7,0)</f>
        <v>0</v>
      </c>
      <c r="AI49" s="132">
        <f>IF((Q49-'Resultados ISO 16283-1'!$S$7)&gt;0,Q49-'Resultados ISO 16283-1'!$S$7,0)</f>
        <v>0</v>
      </c>
      <c r="AJ49" s="133">
        <f>IF((R49-'Resultados ISO 16283-1'!$T$7)&gt;0,R49-'Resultados ISO 16283-1'!$T$7,0)</f>
        <v>0</v>
      </c>
      <c r="AK49" s="355">
        <f t="shared" si="21"/>
        <v>1.3999999999999986</v>
      </c>
      <c r="AL49" s="118">
        <f t="shared" si="29"/>
        <v>0</v>
      </c>
      <c r="AM49" s="116">
        <f t="shared" si="22"/>
        <v>0</v>
      </c>
      <c r="AO49" s="147">
        <f>IF((C49-'Resultados ISO 16283-1'!$E$9)&gt;0,C49-'Resultados ISO 16283-1'!$E$9,0)</f>
        <v>0</v>
      </c>
      <c r="AP49" s="132">
        <f>IF((D49-'Resultados ISO 16283-1'!$F$9)&gt;0,D49-'Resultados ISO 16283-1'!$F$9,0)</f>
        <v>0</v>
      </c>
      <c r="AQ49" s="132">
        <f>IF((E49-'Resultados ISO 16283-1'!$G$9)&gt;0,E49-'Resultados ISO 16283-1'!$G$9,0)</f>
        <v>0</v>
      </c>
      <c r="AR49" s="132">
        <f>IF((F49-'Resultados ISO 16283-1'!$H$9)&gt;0,F49-'Resultados ISO 16283-1'!$H$9,0)</f>
        <v>0</v>
      </c>
      <c r="AS49" s="132">
        <f>IF((G49-'Resultados ISO 16283-1'!$I$9)&gt;0,G49-'Resultados ISO 16283-1'!$I$9,0)</f>
        <v>0</v>
      </c>
      <c r="AT49" s="132">
        <f>IF((H49-'Resultados ISO 16283-1'!$J$9)&gt;0,H49-'Resultados ISO 16283-1'!$J$9,0)</f>
        <v>0</v>
      </c>
      <c r="AU49" s="132">
        <f>IF((I49-'Resultados ISO 16283-1'!$K$9)&gt;0,I49-'Resultados ISO 16283-1'!$K$9,0)</f>
        <v>0</v>
      </c>
      <c r="AV49" s="132">
        <f>IF((J49-'Resultados ISO 16283-1'!$L$9)&gt;0,J49-'Resultados ISO 16283-1'!$L$9,0)</f>
        <v>0</v>
      </c>
      <c r="AW49" s="132">
        <f>IF((K49-'Resultados ISO 16283-1'!$M$9)&gt;0,K49-'Resultados ISO 16283-1'!$M$9,0)</f>
        <v>0</v>
      </c>
      <c r="AX49" s="132">
        <f>IF((L49-'Resultados ISO 16283-1'!$N$9)&gt;0,L49-'Resultados ISO 16283-1'!$N$9,0)</f>
        <v>0</v>
      </c>
      <c r="AY49" s="132">
        <f>IF((M49-'Resultados ISO 16283-1'!$O$9)&gt;0,M49-'Resultados ISO 16283-1'!$O$9,0)</f>
        <v>0</v>
      </c>
      <c r="AZ49" s="132">
        <f>IF((N49-'Resultados ISO 16283-1'!$P$9)&gt;0,N49-'Resultados ISO 16283-1'!$P$9,0)</f>
        <v>0</v>
      </c>
      <c r="BA49" s="132">
        <f>IF((O49-'Resultados ISO 16283-1'!$Q$9)&gt;0,O49-'Resultados ISO 16283-1'!$Q$9,0)</f>
        <v>0</v>
      </c>
      <c r="BB49" s="132">
        <f>IF((P49-'Resultados ISO 16283-1'!$R$9)&gt;0,P49-'Resultados ISO 16283-1'!$R$9,0)</f>
        <v>0</v>
      </c>
      <c r="BC49" s="132">
        <f>IF((Q49-'Resultados ISO 16283-1'!$S$9)&gt;0,Q49-'Resultados ISO 16283-1'!$S$9,0)</f>
        <v>0</v>
      </c>
      <c r="BD49" s="133">
        <f>IF((R49-'Resultados ISO 16283-1'!$T$9)&gt;0,R49-'Resultados ISO 16283-1'!$T$9,0)</f>
        <v>0</v>
      </c>
      <c r="BE49" s="128">
        <f t="shared" si="23"/>
        <v>0</v>
      </c>
      <c r="BF49" s="137">
        <f t="shared" si="30"/>
        <v>0</v>
      </c>
      <c r="BG49" s="118">
        <f t="shared" si="24"/>
        <v>0</v>
      </c>
      <c r="BH49" s="119"/>
      <c r="BI49" s="146">
        <f>IF((C49-'Resultados ISO 16283-1'!$E$11)&gt;0,C49-'Resultados ISO 16283-1'!$E$11,0)</f>
        <v>0</v>
      </c>
      <c r="BJ49" s="145">
        <f>IF((D49-'Resultados ISO 16283-1'!$F$11)&gt;0,D49-'Resultados ISO 16283-1'!$F$11,0)</f>
        <v>0</v>
      </c>
      <c r="BK49" s="145">
        <f>IF((E49-'Resultados ISO 16283-1'!$G$11)&gt;0,E49-'Resultados ISO 16283-1'!$G$11,0)</f>
        <v>0</v>
      </c>
      <c r="BL49" s="145">
        <f>IF((F49-'Resultados ISO 16283-1'!$H$11)&gt;0,F49-'Resultados ISO 16283-1'!$H$11,0)</f>
        <v>0</v>
      </c>
      <c r="BM49" s="145">
        <f>IF((G49-'Resultados ISO 16283-1'!$I$11)&gt;0,G49-'Resultados ISO 16283-1'!$I$11,0)</f>
        <v>0</v>
      </c>
      <c r="BN49" s="145">
        <f>IF((H49-'Resultados ISO 16283-1'!$J$11)&gt;0,H49-'Resultados ISO 16283-1'!$J$11,0)</f>
        <v>0</v>
      </c>
      <c r="BO49" s="145">
        <f>IF((I49-'Resultados ISO 16283-1'!$K$11)&gt;0,I49-'Resultados ISO 16283-1'!$K$11,0)</f>
        <v>0</v>
      </c>
      <c r="BP49" s="139">
        <f>IF((J49-'Resultados ISO 16283-1'!$L$11)&gt;0,J49-'Resultados ISO 16283-1'!$L$11,0)</f>
        <v>3.2999999999999972</v>
      </c>
      <c r="BQ49" s="145">
        <f>IF((K49-'Resultados ISO 16283-1'!$M$11)&gt;0,K49-'Resultados ISO 16283-1'!$M$11,0)</f>
        <v>0</v>
      </c>
      <c r="BR49" s="145">
        <f>IF((L49-'Resultados ISO 16283-1'!$N$11)&gt;0,L49-'Resultados ISO 16283-1'!$N$11,0)</f>
        <v>0</v>
      </c>
      <c r="BS49" s="145">
        <f>IF((M49-'Resultados ISO 16283-1'!$O$11)&gt;0,M49-'Resultados ISO 16283-1'!$O$11,0)</f>
        <v>0</v>
      </c>
      <c r="BT49" s="145">
        <f>IF((N49-'Resultados ISO 16283-1'!$P$11)&gt;0,N49-'Resultados ISO 16283-1'!$P$11,0)</f>
        <v>0</v>
      </c>
      <c r="BU49" s="145">
        <f>IF((O49-'Resultados ISO 16283-1'!$Q$11)&gt;0,O49-'Resultados ISO 16283-1'!$Q$11,0)</f>
        <v>0</v>
      </c>
      <c r="BV49" s="145">
        <f>IF((P49-'Resultados ISO 16283-1'!$R$11)&gt;0,P49-'Resultados ISO 16283-1'!$R$11,0)</f>
        <v>0</v>
      </c>
      <c r="BW49" s="145">
        <f>IF((Q49-'Resultados ISO 16283-1'!$S$11)&gt;0,Q49-'Resultados ISO 16283-1'!$S$11,0)</f>
        <v>0</v>
      </c>
      <c r="BX49" s="144">
        <f>IF((R49-'Resultados ISO 16283-1'!$T$11)&gt;0,R49-'Resultados ISO 16283-1'!$T$11,0)</f>
        <v>0</v>
      </c>
      <c r="BY49" s="119">
        <f t="shared" si="25"/>
        <v>3.2999999999999972</v>
      </c>
      <c r="BZ49" s="118">
        <f t="shared" si="31"/>
        <v>0</v>
      </c>
      <c r="CA49" s="118">
        <f t="shared" si="26"/>
        <v>0</v>
      </c>
      <c r="CB49" s="119"/>
      <c r="CC49" s="353">
        <f>IF((D49-'Resultados ISO 16283-1'!$F$13)&gt;0,D49-'Resultados ISO 16283-1'!$F$13,0)</f>
        <v>0</v>
      </c>
      <c r="CD49" s="142">
        <f>IF((E49-'Resultados ISO 16283-1'!$G$13)&gt;0,E49-'Resultados ISO 16283-1'!$G$13,0)</f>
        <v>0</v>
      </c>
      <c r="CE49" s="142">
        <f>IF((F49-'Resultados ISO 16283-1'!$H$13)&gt;0,F49-'Resultados ISO 16283-1'!$H$13,0)</f>
        <v>0</v>
      </c>
      <c r="CF49" s="142">
        <f>IF((G49-'Resultados ISO 16283-1'!$I$13)&gt;0,G49-'Resultados ISO 16283-1'!$I$13,0)</f>
        <v>0</v>
      </c>
      <c r="CG49" s="142">
        <f>IF((H49-'Resultados ISO 16283-1'!$J$13)&gt;0,H49-'Resultados ISO 16283-1'!$J$13,0)</f>
        <v>0</v>
      </c>
      <c r="CH49" s="142">
        <f>IF((I49-'Resultados ISO 16283-1'!$K$13)&gt;0,I49-'Resultados ISO 16283-1'!$K$13,0)</f>
        <v>0</v>
      </c>
      <c r="CI49" s="142">
        <f>IF((J49-'Resultados ISO 16283-1'!$L$13)&gt;0,J49-'Resultados ISO 16283-1'!$L$13,0)</f>
        <v>1.3999999999999986</v>
      </c>
      <c r="CJ49" s="142">
        <f>IF((K49-'Resultados ISO 16283-1'!$M$13)&gt;0,K49-'Resultados ISO 16283-1'!$M$13,0)</f>
        <v>0</v>
      </c>
      <c r="CK49" s="142">
        <f>IF((L49-'Resultados ISO 16283-1'!$N$13)&gt;0,L49-'Resultados ISO 16283-1'!$N$13,0)</f>
        <v>0</v>
      </c>
      <c r="CL49" s="142">
        <f>IF((M49-'Resultados ISO 16283-1'!$O$13)&gt;0,M49-'Resultados ISO 16283-1'!$O$13,0)</f>
        <v>0</v>
      </c>
      <c r="CM49" s="142">
        <f>IF((N49-'Resultados ISO 16283-1'!$P$13)&gt;0,N49-'Resultados ISO 16283-1'!$P$13,0)</f>
        <v>0</v>
      </c>
      <c r="CN49" s="142">
        <f>IF((O49-'Resultados ISO 16283-1'!$Q$13)&gt;0,O49-'Resultados ISO 16283-1'!$Q$13,0)</f>
        <v>0</v>
      </c>
      <c r="CO49" s="142">
        <f>IF((P49-'Resultados ISO 16283-1'!$R$13)&gt;0,P49-'Resultados ISO 16283-1'!$R$13,0)</f>
        <v>0</v>
      </c>
      <c r="CP49" s="142">
        <f>IF((Q49-'Resultados ISO 16283-1'!$S$13)&gt;0,Q49-'Resultados ISO 16283-1'!$S$13,0)</f>
        <v>0</v>
      </c>
      <c r="CQ49" s="142">
        <f>IF((R49-'Resultados ISO 16283-1'!$T$13)&gt;0,R49-'Resultados ISO 16283-1'!$T$13,0)</f>
        <v>0</v>
      </c>
      <c r="CR49" s="354">
        <f>IF((S49-'Resultados ISO 16283-1'!$U$13)&gt;0,S49-'Resultados ISO 16283-1'!$U$13,0)</f>
        <v>0</v>
      </c>
      <c r="CS49" s="127">
        <f t="shared" si="32"/>
        <v>1.3999999999999986</v>
      </c>
      <c r="CT49" s="128">
        <f t="shared" si="27"/>
        <v>39</v>
      </c>
      <c r="CU49" s="118">
        <f t="shared" si="33"/>
        <v>0</v>
      </c>
      <c r="CV49" s="118">
        <f t="shared" si="28"/>
        <v>0</v>
      </c>
    </row>
    <row r="50" spans="2:100" ht="14.25">
      <c r="B50" s="129">
        <v>14</v>
      </c>
      <c r="C50" s="147">
        <f t="shared" si="34"/>
        <v>19</v>
      </c>
      <c r="D50" s="132">
        <f t="shared" si="35"/>
        <v>22</v>
      </c>
      <c r="E50" s="132">
        <f t="shared" si="36"/>
        <v>25</v>
      </c>
      <c r="F50" s="132">
        <f t="shared" si="37"/>
        <v>28</v>
      </c>
      <c r="G50" s="132">
        <f t="shared" si="38"/>
        <v>31</v>
      </c>
      <c r="H50" s="132">
        <f t="shared" si="39"/>
        <v>34</v>
      </c>
      <c r="I50" s="132">
        <f t="shared" si="40"/>
        <v>37</v>
      </c>
      <c r="J50" s="132">
        <f t="shared" si="41"/>
        <v>38</v>
      </c>
      <c r="K50" s="132">
        <f t="shared" si="42"/>
        <v>39</v>
      </c>
      <c r="L50" s="132">
        <f t="shared" si="43"/>
        <v>40</v>
      </c>
      <c r="M50" s="132">
        <f t="shared" si="44"/>
        <v>41</v>
      </c>
      <c r="N50" s="132">
        <f t="shared" si="45"/>
        <v>42</v>
      </c>
      <c r="O50" s="132">
        <f t="shared" si="46"/>
        <v>42</v>
      </c>
      <c r="P50" s="132">
        <f t="shared" si="47"/>
        <v>42</v>
      </c>
      <c r="Q50" s="132">
        <f t="shared" si="48"/>
        <v>42</v>
      </c>
      <c r="R50" s="132">
        <f t="shared" si="49"/>
        <v>42</v>
      </c>
      <c r="S50" s="133">
        <f t="shared" si="50"/>
        <v>42</v>
      </c>
      <c r="U50" s="147">
        <f>IF((C50-'Resultados ISO 16283-1'!$E$7)&gt;0,C50-'Resultados ISO 16283-1'!$E$7,0)</f>
        <v>0</v>
      </c>
      <c r="V50" s="132">
        <f>IF((D50-'Resultados ISO 16283-1'!$F$7)&gt;0,D50-'Resultados ISO 16283-1'!$F$7,0)</f>
        <v>0</v>
      </c>
      <c r="W50" s="132">
        <f>IF((E50-'Resultados ISO 16283-1'!$G$7)&gt;0,E50-'Resultados ISO 16283-1'!$G$7,0)</f>
        <v>0</v>
      </c>
      <c r="X50" s="132">
        <f>IF((F50-'Resultados ISO 16283-1'!$H$7)&gt;0,F50-'Resultados ISO 16283-1'!$H$7,0)</f>
        <v>0</v>
      </c>
      <c r="Y50" s="132">
        <f>IF((G50-'Resultados ISO 16283-1'!$I$7)&gt;0,G50-'Resultados ISO 16283-1'!$I$7,0)</f>
        <v>0</v>
      </c>
      <c r="Z50" s="132">
        <f>IF((H50-'Resultados ISO 16283-1'!$J$7)&gt;0,H50-'Resultados ISO 16283-1'!$J$7,0)</f>
        <v>0</v>
      </c>
      <c r="AA50" s="132">
        <f>IF((I50-'Resultados ISO 16283-1'!$K$7)&gt;0,I50-'Resultados ISO 16283-1'!$K$7,0)</f>
        <v>0</v>
      </c>
      <c r="AB50" s="135">
        <f>IF((J50-'Resultados ISO 16283-1'!$L$7)&gt;0,J50-'Resultados ISO 16283-1'!$L$7,0)</f>
        <v>0.39999999999999858</v>
      </c>
      <c r="AC50" s="132">
        <f>IF((K50-'Resultados ISO 16283-1'!$M$7)&gt;0,K50-'Resultados ISO 16283-1'!$M$7,0)</f>
        <v>0</v>
      </c>
      <c r="AD50" s="132">
        <f>IF((L50-'Resultados ISO 16283-1'!$N$7)&gt;0,L50-'Resultados ISO 16283-1'!$N$7,0)</f>
        <v>0</v>
      </c>
      <c r="AE50" s="132">
        <f>IF((M50-'Resultados ISO 16283-1'!$O$7)&gt;0,M50-'Resultados ISO 16283-1'!$O$7,0)</f>
        <v>0</v>
      </c>
      <c r="AF50" s="132">
        <f>IF((N50-'Resultados ISO 16283-1'!$P$7)&gt;0,N50-'Resultados ISO 16283-1'!$P$7,0)</f>
        <v>0</v>
      </c>
      <c r="AG50" s="132">
        <f>IF((O50-'Resultados ISO 16283-1'!$Q$7)&gt;0,O50-'Resultados ISO 16283-1'!$Q$7,0)</f>
        <v>0</v>
      </c>
      <c r="AH50" s="132">
        <f>IF((P50-'Resultados ISO 16283-1'!$R$7)&gt;0,P50-'Resultados ISO 16283-1'!$R$7,0)</f>
        <v>0</v>
      </c>
      <c r="AI50" s="132">
        <f>IF((Q50-'Resultados ISO 16283-1'!$S$7)&gt;0,Q50-'Resultados ISO 16283-1'!$S$7,0)</f>
        <v>0</v>
      </c>
      <c r="AJ50" s="133">
        <f>IF((R50-'Resultados ISO 16283-1'!$T$7)&gt;0,R50-'Resultados ISO 16283-1'!$T$7,0)</f>
        <v>0</v>
      </c>
      <c r="AK50" s="355">
        <f t="shared" si="21"/>
        <v>0.39999999999999858</v>
      </c>
      <c r="AL50" s="118">
        <f t="shared" si="29"/>
        <v>0</v>
      </c>
      <c r="AM50" s="116">
        <f t="shared" si="22"/>
        <v>0</v>
      </c>
      <c r="AO50" s="147">
        <f>IF((C50-'Resultados ISO 16283-1'!$E$9)&gt;0,C50-'Resultados ISO 16283-1'!$E$9,0)</f>
        <v>0</v>
      </c>
      <c r="AP50" s="132">
        <f>IF((D50-'Resultados ISO 16283-1'!$F$9)&gt;0,D50-'Resultados ISO 16283-1'!$F$9,0)</f>
        <v>0</v>
      </c>
      <c r="AQ50" s="132">
        <f>IF((E50-'Resultados ISO 16283-1'!$G$9)&gt;0,E50-'Resultados ISO 16283-1'!$G$9,0)</f>
        <v>0</v>
      </c>
      <c r="AR50" s="132">
        <f>IF((F50-'Resultados ISO 16283-1'!$H$9)&gt;0,F50-'Resultados ISO 16283-1'!$H$9,0)</f>
        <v>0</v>
      </c>
      <c r="AS50" s="132">
        <f>IF((G50-'Resultados ISO 16283-1'!$I$9)&gt;0,G50-'Resultados ISO 16283-1'!$I$9,0)</f>
        <v>0</v>
      </c>
      <c r="AT50" s="132">
        <f>IF((H50-'Resultados ISO 16283-1'!$J$9)&gt;0,H50-'Resultados ISO 16283-1'!$J$9,0)</f>
        <v>0</v>
      </c>
      <c r="AU50" s="132">
        <f>IF((I50-'Resultados ISO 16283-1'!$K$9)&gt;0,I50-'Resultados ISO 16283-1'!$K$9,0)</f>
        <v>0</v>
      </c>
      <c r="AV50" s="132">
        <f>IF((J50-'Resultados ISO 16283-1'!$L$9)&gt;0,J50-'Resultados ISO 16283-1'!$L$9,0)</f>
        <v>0</v>
      </c>
      <c r="AW50" s="132">
        <f>IF((K50-'Resultados ISO 16283-1'!$M$9)&gt;0,K50-'Resultados ISO 16283-1'!$M$9,0)</f>
        <v>0</v>
      </c>
      <c r="AX50" s="132">
        <f>IF((L50-'Resultados ISO 16283-1'!$N$9)&gt;0,L50-'Resultados ISO 16283-1'!$N$9,0)</f>
        <v>0</v>
      </c>
      <c r="AY50" s="132">
        <f>IF((M50-'Resultados ISO 16283-1'!$O$9)&gt;0,M50-'Resultados ISO 16283-1'!$O$9,0)</f>
        <v>0</v>
      </c>
      <c r="AZ50" s="132">
        <f>IF((N50-'Resultados ISO 16283-1'!$P$9)&gt;0,N50-'Resultados ISO 16283-1'!$P$9,0)</f>
        <v>0</v>
      </c>
      <c r="BA50" s="132">
        <f>IF((O50-'Resultados ISO 16283-1'!$Q$9)&gt;0,O50-'Resultados ISO 16283-1'!$Q$9,0)</f>
        <v>0</v>
      </c>
      <c r="BB50" s="132">
        <f>IF((P50-'Resultados ISO 16283-1'!$R$9)&gt;0,P50-'Resultados ISO 16283-1'!$R$9,0)</f>
        <v>0</v>
      </c>
      <c r="BC50" s="132">
        <f>IF((Q50-'Resultados ISO 16283-1'!$S$9)&gt;0,Q50-'Resultados ISO 16283-1'!$S$9,0)</f>
        <v>0</v>
      </c>
      <c r="BD50" s="133">
        <f>IF((R50-'Resultados ISO 16283-1'!$T$9)&gt;0,R50-'Resultados ISO 16283-1'!$T$9,0)</f>
        <v>0</v>
      </c>
      <c r="BE50" s="128">
        <f t="shared" si="23"/>
        <v>0</v>
      </c>
      <c r="BF50" s="137">
        <f t="shared" si="30"/>
        <v>0</v>
      </c>
      <c r="BG50" s="118">
        <f t="shared" si="24"/>
        <v>0</v>
      </c>
      <c r="BH50" s="119"/>
      <c r="BI50" s="146">
        <f>IF((C50-'Resultados ISO 16283-1'!$E$11)&gt;0,C50-'Resultados ISO 16283-1'!$E$11,0)</f>
        <v>0</v>
      </c>
      <c r="BJ50" s="145">
        <f>IF((D50-'Resultados ISO 16283-1'!$F$11)&gt;0,D50-'Resultados ISO 16283-1'!$F$11,0)</f>
        <v>0</v>
      </c>
      <c r="BK50" s="145">
        <f>IF((E50-'Resultados ISO 16283-1'!$G$11)&gt;0,E50-'Resultados ISO 16283-1'!$G$11,0)</f>
        <v>0</v>
      </c>
      <c r="BL50" s="145">
        <f>IF((F50-'Resultados ISO 16283-1'!$H$11)&gt;0,F50-'Resultados ISO 16283-1'!$H$11,0)</f>
        <v>0</v>
      </c>
      <c r="BM50" s="145">
        <f>IF((G50-'Resultados ISO 16283-1'!$I$11)&gt;0,G50-'Resultados ISO 16283-1'!$I$11,0)</f>
        <v>0</v>
      </c>
      <c r="BN50" s="145">
        <f>IF((H50-'Resultados ISO 16283-1'!$J$11)&gt;0,H50-'Resultados ISO 16283-1'!$J$11,0)</f>
        <v>0</v>
      </c>
      <c r="BO50" s="145">
        <f>IF((I50-'Resultados ISO 16283-1'!$K$11)&gt;0,I50-'Resultados ISO 16283-1'!$K$11,0)</f>
        <v>0</v>
      </c>
      <c r="BP50" s="139">
        <f>IF((J50-'Resultados ISO 16283-1'!$L$11)&gt;0,J50-'Resultados ISO 16283-1'!$L$11,0)</f>
        <v>2.2999999999999972</v>
      </c>
      <c r="BQ50" s="145">
        <f>IF((K50-'Resultados ISO 16283-1'!$M$11)&gt;0,K50-'Resultados ISO 16283-1'!$M$11,0)</f>
        <v>0</v>
      </c>
      <c r="BR50" s="145">
        <f>IF((L50-'Resultados ISO 16283-1'!$N$11)&gt;0,L50-'Resultados ISO 16283-1'!$N$11,0)</f>
        <v>0</v>
      </c>
      <c r="BS50" s="145">
        <f>IF((M50-'Resultados ISO 16283-1'!$O$11)&gt;0,M50-'Resultados ISO 16283-1'!$O$11,0)</f>
        <v>0</v>
      </c>
      <c r="BT50" s="145">
        <f>IF((N50-'Resultados ISO 16283-1'!$P$11)&gt;0,N50-'Resultados ISO 16283-1'!$P$11,0)</f>
        <v>0</v>
      </c>
      <c r="BU50" s="145">
        <f>IF((O50-'Resultados ISO 16283-1'!$Q$11)&gt;0,O50-'Resultados ISO 16283-1'!$Q$11,0)</f>
        <v>0</v>
      </c>
      <c r="BV50" s="145">
        <f>IF((P50-'Resultados ISO 16283-1'!$R$11)&gt;0,P50-'Resultados ISO 16283-1'!$R$11,0)</f>
        <v>0</v>
      </c>
      <c r="BW50" s="145">
        <f>IF((Q50-'Resultados ISO 16283-1'!$S$11)&gt;0,Q50-'Resultados ISO 16283-1'!$S$11,0)</f>
        <v>0</v>
      </c>
      <c r="BX50" s="144">
        <f>IF((R50-'Resultados ISO 16283-1'!$T$11)&gt;0,R50-'Resultados ISO 16283-1'!$T$11,0)</f>
        <v>0</v>
      </c>
      <c r="BY50" s="119">
        <f t="shared" si="25"/>
        <v>2.2999999999999972</v>
      </c>
      <c r="BZ50" s="118">
        <f t="shared" si="31"/>
        <v>0</v>
      </c>
      <c r="CA50" s="118">
        <f t="shared" si="26"/>
        <v>0</v>
      </c>
      <c r="CB50" s="119"/>
      <c r="CC50" s="353">
        <f>IF((D50-'Resultados ISO 16283-1'!$F$13)&gt;0,D50-'Resultados ISO 16283-1'!$F$13,0)</f>
        <v>0</v>
      </c>
      <c r="CD50" s="142">
        <f>IF((E50-'Resultados ISO 16283-1'!$G$13)&gt;0,E50-'Resultados ISO 16283-1'!$G$13,0)</f>
        <v>0</v>
      </c>
      <c r="CE50" s="142">
        <f>IF((F50-'Resultados ISO 16283-1'!$H$13)&gt;0,F50-'Resultados ISO 16283-1'!$H$13,0)</f>
        <v>0</v>
      </c>
      <c r="CF50" s="142">
        <f>IF((G50-'Resultados ISO 16283-1'!$I$13)&gt;0,G50-'Resultados ISO 16283-1'!$I$13,0)</f>
        <v>0</v>
      </c>
      <c r="CG50" s="142">
        <f>IF((H50-'Resultados ISO 16283-1'!$J$13)&gt;0,H50-'Resultados ISO 16283-1'!$J$13,0)</f>
        <v>0</v>
      </c>
      <c r="CH50" s="142">
        <f>IF((I50-'Resultados ISO 16283-1'!$K$13)&gt;0,I50-'Resultados ISO 16283-1'!$K$13,0)</f>
        <v>0</v>
      </c>
      <c r="CI50" s="142">
        <f>IF((J50-'Resultados ISO 16283-1'!$L$13)&gt;0,J50-'Resultados ISO 16283-1'!$L$13,0)</f>
        <v>0.39999999999999858</v>
      </c>
      <c r="CJ50" s="142">
        <f>IF((K50-'Resultados ISO 16283-1'!$M$13)&gt;0,K50-'Resultados ISO 16283-1'!$M$13,0)</f>
        <v>0</v>
      </c>
      <c r="CK50" s="142">
        <f>IF((L50-'Resultados ISO 16283-1'!$N$13)&gt;0,L50-'Resultados ISO 16283-1'!$N$13,0)</f>
        <v>0</v>
      </c>
      <c r="CL50" s="142">
        <f>IF((M50-'Resultados ISO 16283-1'!$O$13)&gt;0,M50-'Resultados ISO 16283-1'!$O$13,0)</f>
        <v>0</v>
      </c>
      <c r="CM50" s="142">
        <f>IF((N50-'Resultados ISO 16283-1'!$P$13)&gt;0,N50-'Resultados ISO 16283-1'!$P$13,0)</f>
        <v>0</v>
      </c>
      <c r="CN50" s="142">
        <f>IF((O50-'Resultados ISO 16283-1'!$Q$13)&gt;0,O50-'Resultados ISO 16283-1'!$Q$13,0)</f>
        <v>0</v>
      </c>
      <c r="CO50" s="142">
        <f>IF((P50-'Resultados ISO 16283-1'!$R$13)&gt;0,P50-'Resultados ISO 16283-1'!$R$13,0)</f>
        <v>0</v>
      </c>
      <c r="CP50" s="142">
        <f>IF((Q50-'Resultados ISO 16283-1'!$S$13)&gt;0,Q50-'Resultados ISO 16283-1'!$S$13,0)</f>
        <v>0</v>
      </c>
      <c r="CQ50" s="142">
        <f>IF((R50-'Resultados ISO 16283-1'!$T$13)&gt;0,R50-'Resultados ISO 16283-1'!$T$13,0)</f>
        <v>0</v>
      </c>
      <c r="CR50" s="354">
        <f>IF((S50-'Resultados ISO 16283-1'!$U$13)&gt;0,S50-'Resultados ISO 16283-1'!$U$13,0)</f>
        <v>0</v>
      </c>
      <c r="CS50" s="127">
        <f t="shared" si="32"/>
        <v>0.39999999999999858</v>
      </c>
      <c r="CT50" s="128">
        <f t="shared" si="27"/>
        <v>38</v>
      </c>
      <c r="CU50" s="118">
        <f t="shared" si="33"/>
        <v>0</v>
      </c>
      <c r="CV50" s="118">
        <f t="shared" si="28"/>
        <v>0</v>
      </c>
    </row>
    <row r="51" spans="2:100" ht="14.25">
      <c r="B51" s="129">
        <v>15</v>
      </c>
      <c r="C51" s="147">
        <f t="shared" si="34"/>
        <v>18</v>
      </c>
      <c r="D51" s="132">
        <f t="shared" si="35"/>
        <v>21</v>
      </c>
      <c r="E51" s="132">
        <f t="shared" si="36"/>
        <v>24</v>
      </c>
      <c r="F51" s="132">
        <f t="shared" si="37"/>
        <v>27</v>
      </c>
      <c r="G51" s="132">
        <f t="shared" si="38"/>
        <v>30</v>
      </c>
      <c r="H51" s="132">
        <f t="shared" si="39"/>
        <v>33</v>
      </c>
      <c r="I51" s="132">
        <f t="shared" si="40"/>
        <v>36</v>
      </c>
      <c r="J51" s="132">
        <f t="shared" si="41"/>
        <v>37</v>
      </c>
      <c r="K51" s="132">
        <f t="shared" si="42"/>
        <v>38</v>
      </c>
      <c r="L51" s="132">
        <f t="shared" si="43"/>
        <v>39</v>
      </c>
      <c r="M51" s="132">
        <f t="shared" si="44"/>
        <v>40</v>
      </c>
      <c r="N51" s="132">
        <f t="shared" si="45"/>
        <v>41</v>
      </c>
      <c r="O51" s="132">
        <f t="shared" si="46"/>
        <v>41</v>
      </c>
      <c r="P51" s="132">
        <f t="shared" si="47"/>
        <v>41</v>
      </c>
      <c r="Q51" s="132">
        <f t="shared" si="48"/>
        <v>41</v>
      </c>
      <c r="R51" s="132">
        <f t="shared" si="49"/>
        <v>41</v>
      </c>
      <c r="S51" s="133">
        <f t="shared" si="50"/>
        <v>41</v>
      </c>
      <c r="U51" s="147">
        <f>IF((C51-'Resultados ISO 16283-1'!$E$7)&gt;0,C51-'Resultados ISO 16283-1'!$E$7,0)</f>
        <v>0</v>
      </c>
      <c r="V51" s="132">
        <f>IF((D51-'Resultados ISO 16283-1'!$F$7)&gt;0,D51-'Resultados ISO 16283-1'!$F$7,0)</f>
        <v>0</v>
      </c>
      <c r="W51" s="132">
        <f>IF((E51-'Resultados ISO 16283-1'!$G$7)&gt;0,E51-'Resultados ISO 16283-1'!$G$7,0)</f>
        <v>0</v>
      </c>
      <c r="X51" s="132">
        <f>IF((F51-'Resultados ISO 16283-1'!$H$7)&gt;0,F51-'Resultados ISO 16283-1'!$H$7,0)</f>
        <v>0</v>
      </c>
      <c r="Y51" s="132">
        <f>IF((G51-'Resultados ISO 16283-1'!$I$7)&gt;0,G51-'Resultados ISO 16283-1'!$I$7,0)</f>
        <v>0</v>
      </c>
      <c r="Z51" s="132">
        <f>IF((H51-'Resultados ISO 16283-1'!$J$7)&gt;0,H51-'Resultados ISO 16283-1'!$J$7,0)</f>
        <v>0</v>
      </c>
      <c r="AA51" s="132">
        <f>IF((I51-'Resultados ISO 16283-1'!$K$7)&gt;0,I51-'Resultados ISO 16283-1'!$K$7,0)</f>
        <v>0</v>
      </c>
      <c r="AB51" s="132">
        <f>IF((J51-'Resultados ISO 16283-1'!$L$7)&gt;0,J51-'Resultados ISO 16283-1'!$L$7,0)</f>
        <v>0</v>
      </c>
      <c r="AC51" s="132">
        <f>IF((K51-'Resultados ISO 16283-1'!$M$7)&gt;0,K51-'Resultados ISO 16283-1'!$M$7,0)</f>
        <v>0</v>
      </c>
      <c r="AD51" s="132">
        <f>IF((L51-'Resultados ISO 16283-1'!$N$7)&gt;0,L51-'Resultados ISO 16283-1'!$N$7,0)</f>
        <v>0</v>
      </c>
      <c r="AE51" s="132">
        <f>IF((M51-'Resultados ISO 16283-1'!$O$7)&gt;0,M51-'Resultados ISO 16283-1'!$O$7,0)</f>
        <v>0</v>
      </c>
      <c r="AF51" s="132">
        <f>IF((N51-'Resultados ISO 16283-1'!$P$7)&gt;0,N51-'Resultados ISO 16283-1'!$P$7,0)</f>
        <v>0</v>
      </c>
      <c r="AG51" s="132">
        <f>IF((O51-'Resultados ISO 16283-1'!$Q$7)&gt;0,O51-'Resultados ISO 16283-1'!$Q$7,0)</f>
        <v>0</v>
      </c>
      <c r="AH51" s="132">
        <f>IF((P51-'Resultados ISO 16283-1'!$R$7)&gt;0,P51-'Resultados ISO 16283-1'!$R$7,0)</f>
        <v>0</v>
      </c>
      <c r="AI51" s="132">
        <f>IF((Q51-'Resultados ISO 16283-1'!$S$7)&gt;0,Q51-'Resultados ISO 16283-1'!$S$7,0)</f>
        <v>0</v>
      </c>
      <c r="AJ51" s="133">
        <f>IF((R51-'Resultados ISO 16283-1'!$T$7)&gt;0,R51-'Resultados ISO 16283-1'!$T$7,0)</f>
        <v>0</v>
      </c>
      <c r="AK51" s="355">
        <f t="shared" si="21"/>
        <v>0</v>
      </c>
      <c r="AL51" s="118">
        <f t="shared" si="29"/>
        <v>0</v>
      </c>
      <c r="AM51" s="116">
        <f t="shared" si="22"/>
        <v>0</v>
      </c>
      <c r="AO51" s="147">
        <f>IF((C51-'Resultados ISO 16283-1'!$E$9)&gt;0,C51-'Resultados ISO 16283-1'!$E$9,0)</f>
        <v>0</v>
      </c>
      <c r="AP51" s="132">
        <f>IF((D51-'Resultados ISO 16283-1'!$F$9)&gt;0,D51-'Resultados ISO 16283-1'!$F$9,0)</f>
        <v>0</v>
      </c>
      <c r="AQ51" s="132">
        <f>IF((E51-'Resultados ISO 16283-1'!$G$9)&gt;0,E51-'Resultados ISO 16283-1'!$G$9,0)</f>
        <v>0</v>
      </c>
      <c r="AR51" s="132">
        <f>IF((F51-'Resultados ISO 16283-1'!$H$9)&gt;0,F51-'Resultados ISO 16283-1'!$H$9,0)</f>
        <v>0</v>
      </c>
      <c r="AS51" s="132">
        <f>IF((G51-'Resultados ISO 16283-1'!$I$9)&gt;0,G51-'Resultados ISO 16283-1'!$I$9,0)</f>
        <v>0</v>
      </c>
      <c r="AT51" s="132">
        <f>IF((H51-'Resultados ISO 16283-1'!$J$9)&gt;0,H51-'Resultados ISO 16283-1'!$J$9,0)</f>
        <v>0</v>
      </c>
      <c r="AU51" s="132">
        <f>IF((I51-'Resultados ISO 16283-1'!$K$9)&gt;0,I51-'Resultados ISO 16283-1'!$K$9,0)</f>
        <v>0</v>
      </c>
      <c r="AV51" s="132">
        <f>IF((J51-'Resultados ISO 16283-1'!$L$9)&gt;0,J51-'Resultados ISO 16283-1'!$L$9,0)</f>
        <v>0</v>
      </c>
      <c r="AW51" s="132">
        <f>IF((K51-'Resultados ISO 16283-1'!$M$9)&gt;0,K51-'Resultados ISO 16283-1'!$M$9,0)</f>
        <v>0</v>
      </c>
      <c r="AX51" s="132">
        <f>IF((L51-'Resultados ISO 16283-1'!$N$9)&gt;0,L51-'Resultados ISO 16283-1'!$N$9,0)</f>
        <v>0</v>
      </c>
      <c r="AY51" s="132">
        <f>IF((M51-'Resultados ISO 16283-1'!$O$9)&gt;0,M51-'Resultados ISO 16283-1'!$O$9,0)</f>
        <v>0</v>
      </c>
      <c r="AZ51" s="132">
        <f>IF((N51-'Resultados ISO 16283-1'!$P$9)&gt;0,N51-'Resultados ISO 16283-1'!$P$9,0)</f>
        <v>0</v>
      </c>
      <c r="BA51" s="132">
        <f>IF((O51-'Resultados ISO 16283-1'!$Q$9)&gt;0,O51-'Resultados ISO 16283-1'!$Q$9,0)</f>
        <v>0</v>
      </c>
      <c r="BB51" s="132">
        <f>IF((P51-'Resultados ISO 16283-1'!$R$9)&gt;0,P51-'Resultados ISO 16283-1'!$R$9,0)</f>
        <v>0</v>
      </c>
      <c r="BC51" s="132">
        <f>IF((Q51-'Resultados ISO 16283-1'!$S$9)&gt;0,Q51-'Resultados ISO 16283-1'!$S$9,0)</f>
        <v>0</v>
      </c>
      <c r="BD51" s="133">
        <f>IF((R51-'Resultados ISO 16283-1'!$T$9)&gt;0,R51-'Resultados ISO 16283-1'!$T$9,0)</f>
        <v>0</v>
      </c>
      <c r="BE51" s="128">
        <f t="shared" si="23"/>
        <v>0</v>
      </c>
      <c r="BF51" s="137">
        <f t="shared" si="30"/>
        <v>0</v>
      </c>
      <c r="BG51" s="118">
        <f t="shared" si="24"/>
        <v>0</v>
      </c>
      <c r="BH51" s="119"/>
      <c r="BI51" s="146">
        <f>IF((C51-'Resultados ISO 16283-1'!$E$11)&gt;0,C51-'Resultados ISO 16283-1'!$E$11,0)</f>
        <v>0</v>
      </c>
      <c r="BJ51" s="145">
        <f>IF((D51-'Resultados ISO 16283-1'!$F$11)&gt;0,D51-'Resultados ISO 16283-1'!$F$11,0)</f>
        <v>0</v>
      </c>
      <c r="BK51" s="145">
        <f>IF((E51-'Resultados ISO 16283-1'!$G$11)&gt;0,E51-'Resultados ISO 16283-1'!$G$11,0)</f>
        <v>0</v>
      </c>
      <c r="BL51" s="145">
        <f>IF((F51-'Resultados ISO 16283-1'!$H$11)&gt;0,F51-'Resultados ISO 16283-1'!$H$11,0)</f>
        <v>0</v>
      </c>
      <c r="BM51" s="145">
        <f>IF((G51-'Resultados ISO 16283-1'!$I$11)&gt;0,G51-'Resultados ISO 16283-1'!$I$11,0)</f>
        <v>0</v>
      </c>
      <c r="BN51" s="145">
        <f>IF((H51-'Resultados ISO 16283-1'!$J$11)&gt;0,H51-'Resultados ISO 16283-1'!$J$11,0)</f>
        <v>0</v>
      </c>
      <c r="BO51" s="145">
        <f>IF((I51-'Resultados ISO 16283-1'!$K$11)&gt;0,I51-'Resultados ISO 16283-1'!$K$11,0)</f>
        <v>0</v>
      </c>
      <c r="BP51" s="139">
        <f>IF((J51-'Resultados ISO 16283-1'!$L$11)&gt;0,J51-'Resultados ISO 16283-1'!$L$11,0)</f>
        <v>1.2999999999999972</v>
      </c>
      <c r="BQ51" s="145">
        <f>IF((K51-'Resultados ISO 16283-1'!$M$11)&gt;0,K51-'Resultados ISO 16283-1'!$M$11,0)</f>
        <v>0</v>
      </c>
      <c r="BR51" s="145">
        <f>IF((L51-'Resultados ISO 16283-1'!$N$11)&gt;0,L51-'Resultados ISO 16283-1'!$N$11,0)</f>
        <v>0</v>
      </c>
      <c r="BS51" s="145">
        <f>IF((M51-'Resultados ISO 16283-1'!$O$11)&gt;0,M51-'Resultados ISO 16283-1'!$O$11,0)</f>
        <v>0</v>
      </c>
      <c r="BT51" s="145">
        <f>IF((N51-'Resultados ISO 16283-1'!$P$11)&gt;0,N51-'Resultados ISO 16283-1'!$P$11,0)</f>
        <v>0</v>
      </c>
      <c r="BU51" s="145">
        <f>IF((O51-'Resultados ISO 16283-1'!$Q$11)&gt;0,O51-'Resultados ISO 16283-1'!$Q$11,0)</f>
        <v>0</v>
      </c>
      <c r="BV51" s="145">
        <f>IF((P51-'Resultados ISO 16283-1'!$R$11)&gt;0,P51-'Resultados ISO 16283-1'!$R$11,0)</f>
        <v>0</v>
      </c>
      <c r="BW51" s="145">
        <f>IF((Q51-'Resultados ISO 16283-1'!$S$11)&gt;0,Q51-'Resultados ISO 16283-1'!$S$11,0)</f>
        <v>0</v>
      </c>
      <c r="BX51" s="144">
        <f>IF((R51-'Resultados ISO 16283-1'!$T$11)&gt;0,R51-'Resultados ISO 16283-1'!$T$11,0)</f>
        <v>0</v>
      </c>
      <c r="BY51" s="119">
        <f t="shared" si="25"/>
        <v>1.2999999999999972</v>
      </c>
      <c r="BZ51" s="118">
        <f t="shared" si="31"/>
        <v>0</v>
      </c>
      <c r="CA51" s="118">
        <f t="shared" si="26"/>
        <v>0</v>
      </c>
      <c r="CB51" s="119"/>
      <c r="CC51" s="353">
        <f>IF((D51-'Resultados ISO 16283-1'!$F$13)&gt;0,D51-'Resultados ISO 16283-1'!$F$13,0)</f>
        <v>0</v>
      </c>
      <c r="CD51" s="142">
        <f>IF((E51-'Resultados ISO 16283-1'!$G$13)&gt;0,E51-'Resultados ISO 16283-1'!$G$13,0)</f>
        <v>0</v>
      </c>
      <c r="CE51" s="142">
        <f>IF((F51-'Resultados ISO 16283-1'!$H$13)&gt;0,F51-'Resultados ISO 16283-1'!$H$13,0)</f>
        <v>0</v>
      </c>
      <c r="CF51" s="142">
        <f>IF((G51-'Resultados ISO 16283-1'!$I$13)&gt;0,G51-'Resultados ISO 16283-1'!$I$13,0)</f>
        <v>0</v>
      </c>
      <c r="CG51" s="142">
        <f>IF((H51-'Resultados ISO 16283-1'!$J$13)&gt;0,H51-'Resultados ISO 16283-1'!$J$13,0)</f>
        <v>0</v>
      </c>
      <c r="CH51" s="142">
        <f>IF((I51-'Resultados ISO 16283-1'!$K$13)&gt;0,I51-'Resultados ISO 16283-1'!$K$13,0)</f>
        <v>0</v>
      </c>
      <c r="CI51" s="142">
        <f>IF((J51-'Resultados ISO 16283-1'!$L$13)&gt;0,J51-'Resultados ISO 16283-1'!$L$13,0)</f>
        <v>0</v>
      </c>
      <c r="CJ51" s="142">
        <f>IF((K51-'Resultados ISO 16283-1'!$M$13)&gt;0,K51-'Resultados ISO 16283-1'!$M$13,0)</f>
        <v>0</v>
      </c>
      <c r="CK51" s="142">
        <f>IF((L51-'Resultados ISO 16283-1'!$N$13)&gt;0,L51-'Resultados ISO 16283-1'!$N$13,0)</f>
        <v>0</v>
      </c>
      <c r="CL51" s="142">
        <f>IF((M51-'Resultados ISO 16283-1'!$O$13)&gt;0,M51-'Resultados ISO 16283-1'!$O$13,0)</f>
        <v>0</v>
      </c>
      <c r="CM51" s="142">
        <f>IF((N51-'Resultados ISO 16283-1'!$P$13)&gt;0,N51-'Resultados ISO 16283-1'!$P$13,0)</f>
        <v>0</v>
      </c>
      <c r="CN51" s="142">
        <f>IF((O51-'Resultados ISO 16283-1'!$Q$13)&gt;0,O51-'Resultados ISO 16283-1'!$Q$13,0)</f>
        <v>0</v>
      </c>
      <c r="CO51" s="142">
        <f>IF((P51-'Resultados ISO 16283-1'!$R$13)&gt;0,P51-'Resultados ISO 16283-1'!$R$13,0)</f>
        <v>0</v>
      </c>
      <c r="CP51" s="142">
        <f>IF((Q51-'Resultados ISO 16283-1'!$S$13)&gt;0,Q51-'Resultados ISO 16283-1'!$S$13,0)</f>
        <v>0</v>
      </c>
      <c r="CQ51" s="142">
        <f>IF((R51-'Resultados ISO 16283-1'!$T$13)&gt;0,R51-'Resultados ISO 16283-1'!$T$13,0)</f>
        <v>0</v>
      </c>
      <c r="CR51" s="354">
        <f>IF((S51-'Resultados ISO 16283-1'!$U$13)&gt;0,S51-'Resultados ISO 16283-1'!$U$13,0)</f>
        <v>0</v>
      </c>
      <c r="CS51" s="127">
        <f t="shared" si="32"/>
        <v>0</v>
      </c>
      <c r="CT51" s="128">
        <f t="shared" si="27"/>
        <v>37</v>
      </c>
      <c r="CU51" s="118">
        <f t="shared" si="33"/>
        <v>0</v>
      </c>
      <c r="CV51" s="118">
        <f t="shared" si="28"/>
        <v>0</v>
      </c>
    </row>
    <row r="52" spans="2:100" ht="14.25">
      <c r="B52" s="129">
        <v>16</v>
      </c>
      <c r="C52" s="147">
        <f t="shared" si="34"/>
        <v>17</v>
      </c>
      <c r="D52" s="132">
        <f t="shared" si="35"/>
        <v>20</v>
      </c>
      <c r="E52" s="132">
        <f t="shared" si="36"/>
        <v>23</v>
      </c>
      <c r="F52" s="132">
        <f t="shared" si="37"/>
        <v>26</v>
      </c>
      <c r="G52" s="132">
        <f t="shared" si="38"/>
        <v>29</v>
      </c>
      <c r="H52" s="132">
        <f t="shared" si="39"/>
        <v>32</v>
      </c>
      <c r="I52" s="132">
        <f t="shared" si="40"/>
        <v>35</v>
      </c>
      <c r="J52" s="132">
        <f t="shared" si="41"/>
        <v>36</v>
      </c>
      <c r="K52" s="132">
        <f t="shared" si="42"/>
        <v>37</v>
      </c>
      <c r="L52" s="132">
        <f t="shared" si="43"/>
        <v>38</v>
      </c>
      <c r="M52" s="132">
        <f t="shared" si="44"/>
        <v>39</v>
      </c>
      <c r="N52" s="132">
        <f t="shared" si="45"/>
        <v>40</v>
      </c>
      <c r="O52" s="132">
        <f t="shared" si="46"/>
        <v>40</v>
      </c>
      <c r="P52" s="132">
        <f t="shared" si="47"/>
        <v>40</v>
      </c>
      <c r="Q52" s="132">
        <f t="shared" si="48"/>
        <v>40</v>
      </c>
      <c r="R52" s="132">
        <f t="shared" si="49"/>
        <v>40</v>
      </c>
      <c r="S52" s="133">
        <f t="shared" si="50"/>
        <v>40</v>
      </c>
      <c r="U52" s="147">
        <f>IF((C52-'Resultados ISO 16283-1'!$E$7)&gt;0,C52-'Resultados ISO 16283-1'!$E$7,0)</f>
        <v>0</v>
      </c>
      <c r="V52" s="132">
        <f>IF((D52-'Resultados ISO 16283-1'!$F$7)&gt;0,D52-'Resultados ISO 16283-1'!$F$7,0)</f>
        <v>0</v>
      </c>
      <c r="W52" s="132">
        <f>IF((E52-'Resultados ISO 16283-1'!$G$7)&gt;0,E52-'Resultados ISO 16283-1'!$G$7,0)</f>
        <v>0</v>
      </c>
      <c r="X52" s="132">
        <f>IF((F52-'Resultados ISO 16283-1'!$H$7)&gt;0,F52-'Resultados ISO 16283-1'!$H$7,0)</f>
        <v>0</v>
      </c>
      <c r="Y52" s="132">
        <f>IF((G52-'Resultados ISO 16283-1'!$I$7)&gt;0,G52-'Resultados ISO 16283-1'!$I$7,0)</f>
        <v>0</v>
      </c>
      <c r="Z52" s="132">
        <f>IF((H52-'Resultados ISO 16283-1'!$J$7)&gt;0,H52-'Resultados ISO 16283-1'!$J$7,0)</f>
        <v>0</v>
      </c>
      <c r="AA52" s="132">
        <f>IF((I52-'Resultados ISO 16283-1'!$K$7)&gt;0,I52-'Resultados ISO 16283-1'!$K$7,0)</f>
        <v>0</v>
      </c>
      <c r="AB52" s="132">
        <f>IF((J52-'Resultados ISO 16283-1'!$L$7)&gt;0,J52-'Resultados ISO 16283-1'!$L$7,0)</f>
        <v>0</v>
      </c>
      <c r="AC52" s="132">
        <f>IF((K52-'Resultados ISO 16283-1'!$M$7)&gt;0,K52-'Resultados ISO 16283-1'!$M$7,0)</f>
        <v>0</v>
      </c>
      <c r="AD52" s="132">
        <f>IF((L52-'Resultados ISO 16283-1'!$N$7)&gt;0,L52-'Resultados ISO 16283-1'!$N$7,0)</f>
        <v>0</v>
      </c>
      <c r="AE52" s="132">
        <f>IF((M52-'Resultados ISO 16283-1'!$O$7)&gt;0,M52-'Resultados ISO 16283-1'!$O$7,0)</f>
        <v>0</v>
      </c>
      <c r="AF52" s="132">
        <f>IF((N52-'Resultados ISO 16283-1'!$P$7)&gt;0,N52-'Resultados ISO 16283-1'!$P$7,0)</f>
        <v>0</v>
      </c>
      <c r="AG52" s="132">
        <f>IF((O52-'Resultados ISO 16283-1'!$Q$7)&gt;0,O52-'Resultados ISO 16283-1'!$Q$7,0)</f>
        <v>0</v>
      </c>
      <c r="AH52" s="132">
        <f>IF((P52-'Resultados ISO 16283-1'!$R$7)&gt;0,P52-'Resultados ISO 16283-1'!$R$7,0)</f>
        <v>0</v>
      </c>
      <c r="AI52" s="132">
        <f>IF((Q52-'Resultados ISO 16283-1'!$S$7)&gt;0,Q52-'Resultados ISO 16283-1'!$S$7,0)</f>
        <v>0</v>
      </c>
      <c r="AJ52" s="133">
        <f>IF((R52-'Resultados ISO 16283-1'!$T$7)&gt;0,R52-'Resultados ISO 16283-1'!$T$7,0)</f>
        <v>0</v>
      </c>
      <c r="AK52" s="355">
        <f t="shared" si="21"/>
        <v>0</v>
      </c>
      <c r="AL52" s="118">
        <f t="shared" si="29"/>
        <v>0</v>
      </c>
      <c r="AM52" s="116">
        <f t="shared" si="22"/>
        <v>0</v>
      </c>
      <c r="AO52" s="147">
        <f>IF((C52-'Resultados ISO 16283-1'!$E$9)&gt;0,C52-'Resultados ISO 16283-1'!$E$9,0)</f>
        <v>0</v>
      </c>
      <c r="AP52" s="132">
        <f>IF((D52-'Resultados ISO 16283-1'!$F$9)&gt;0,D52-'Resultados ISO 16283-1'!$F$9,0)</f>
        <v>0</v>
      </c>
      <c r="AQ52" s="132">
        <f>IF((E52-'Resultados ISO 16283-1'!$G$9)&gt;0,E52-'Resultados ISO 16283-1'!$G$9,0)</f>
        <v>0</v>
      </c>
      <c r="AR52" s="132">
        <f>IF((F52-'Resultados ISO 16283-1'!$H$9)&gt;0,F52-'Resultados ISO 16283-1'!$H$9,0)</f>
        <v>0</v>
      </c>
      <c r="AS52" s="132">
        <f>IF((G52-'Resultados ISO 16283-1'!$I$9)&gt;0,G52-'Resultados ISO 16283-1'!$I$9,0)</f>
        <v>0</v>
      </c>
      <c r="AT52" s="132">
        <f>IF((H52-'Resultados ISO 16283-1'!$J$9)&gt;0,H52-'Resultados ISO 16283-1'!$J$9,0)</f>
        <v>0</v>
      </c>
      <c r="AU52" s="132">
        <f>IF((I52-'Resultados ISO 16283-1'!$K$9)&gt;0,I52-'Resultados ISO 16283-1'!$K$9,0)</f>
        <v>0</v>
      </c>
      <c r="AV52" s="132">
        <f>IF((J52-'Resultados ISO 16283-1'!$L$9)&gt;0,J52-'Resultados ISO 16283-1'!$L$9,0)</f>
        <v>0</v>
      </c>
      <c r="AW52" s="132">
        <f>IF((K52-'Resultados ISO 16283-1'!$M$9)&gt;0,K52-'Resultados ISO 16283-1'!$M$9,0)</f>
        <v>0</v>
      </c>
      <c r="AX52" s="132">
        <f>IF((L52-'Resultados ISO 16283-1'!$N$9)&gt;0,L52-'Resultados ISO 16283-1'!$N$9,0)</f>
        <v>0</v>
      </c>
      <c r="AY52" s="132">
        <f>IF((M52-'Resultados ISO 16283-1'!$O$9)&gt;0,M52-'Resultados ISO 16283-1'!$O$9,0)</f>
        <v>0</v>
      </c>
      <c r="AZ52" s="132">
        <f>IF((N52-'Resultados ISO 16283-1'!$P$9)&gt;0,N52-'Resultados ISO 16283-1'!$P$9,0)</f>
        <v>0</v>
      </c>
      <c r="BA52" s="132">
        <f>IF((O52-'Resultados ISO 16283-1'!$Q$9)&gt;0,O52-'Resultados ISO 16283-1'!$Q$9,0)</f>
        <v>0</v>
      </c>
      <c r="BB52" s="132">
        <f>IF((P52-'Resultados ISO 16283-1'!$R$9)&gt;0,P52-'Resultados ISO 16283-1'!$R$9,0)</f>
        <v>0</v>
      </c>
      <c r="BC52" s="132">
        <f>IF((Q52-'Resultados ISO 16283-1'!$S$9)&gt;0,Q52-'Resultados ISO 16283-1'!$S$9,0)</f>
        <v>0</v>
      </c>
      <c r="BD52" s="133">
        <f>IF((R52-'Resultados ISO 16283-1'!$T$9)&gt;0,R52-'Resultados ISO 16283-1'!$T$9,0)</f>
        <v>0</v>
      </c>
      <c r="BE52" s="128">
        <f t="shared" si="23"/>
        <v>0</v>
      </c>
      <c r="BF52" s="137">
        <f t="shared" si="30"/>
        <v>0</v>
      </c>
      <c r="BG52" s="118">
        <f t="shared" si="24"/>
        <v>0</v>
      </c>
      <c r="BH52" s="119"/>
      <c r="BI52" s="146">
        <f>IF((C52-'Resultados ISO 16283-1'!$E$11)&gt;0,C52-'Resultados ISO 16283-1'!$E$11,0)</f>
        <v>0</v>
      </c>
      <c r="BJ52" s="145">
        <f>IF((D52-'Resultados ISO 16283-1'!$F$11)&gt;0,D52-'Resultados ISO 16283-1'!$F$11,0)</f>
        <v>0</v>
      </c>
      <c r="BK52" s="145">
        <f>IF((E52-'Resultados ISO 16283-1'!$G$11)&gt;0,E52-'Resultados ISO 16283-1'!$G$11,0)</f>
        <v>0</v>
      </c>
      <c r="BL52" s="145">
        <f>IF((F52-'Resultados ISO 16283-1'!$H$11)&gt;0,F52-'Resultados ISO 16283-1'!$H$11,0)</f>
        <v>0</v>
      </c>
      <c r="BM52" s="145">
        <f>IF((G52-'Resultados ISO 16283-1'!$I$11)&gt;0,G52-'Resultados ISO 16283-1'!$I$11,0)</f>
        <v>0</v>
      </c>
      <c r="BN52" s="145">
        <f>IF((H52-'Resultados ISO 16283-1'!$J$11)&gt;0,H52-'Resultados ISO 16283-1'!$J$11,0)</f>
        <v>0</v>
      </c>
      <c r="BO52" s="145">
        <f>IF((I52-'Resultados ISO 16283-1'!$K$11)&gt;0,I52-'Resultados ISO 16283-1'!$K$11,0)</f>
        <v>0</v>
      </c>
      <c r="BP52" s="139">
        <f>IF((J52-'Resultados ISO 16283-1'!$L$11)&gt;0,J52-'Resultados ISO 16283-1'!$L$11,0)</f>
        <v>0.29999999999999716</v>
      </c>
      <c r="BQ52" s="145">
        <f>IF((K52-'Resultados ISO 16283-1'!$M$11)&gt;0,K52-'Resultados ISO 16283-1'!$M$11,0)</f>
        <v>0</v>
      </c>
      <c r="BR52" s="145">
        <f>IF((L52-'Resultados ISO 16283-1'!$N$11)&gt;0,L52-'Resultados ISO 16283-1'!$N$11,0)</f>
        <v>0</v>
      </c>
      <c r="BS52" s="145">
        <f>IF((M52-'Resultados ISO 16283-1'!$O$11)&gt;0,M52-'Resultados ISO 16283-1'!$O$11,0)</f>
        <v>0</v>
      </c>
      <c r="BT52" s="145">
        <f>IF((N52-'Resultados ISO 16283-1'!$P$11)&gt;0,N52-'Resultados ISO 16283-1'!$P$11,0)</f>
        <v>0</v>
      </c>
      <c r="BU52" s="145">
        <f>IF((O52-'Resultados ISO 16283-1'!$Q$11)&gt;0,O52-'Resultados ISO 16283-1'!$Q$11,0)</f>
        <v>0</v>
      </c>
      <c r="BV52" s="145">
        <f>IF((P52-'Resultados ISO 16283-1'!$R$11)&gt;0,P52-'Resultados ISO 16283-1'!$R$11,0)</f>
        <v>0</v>
      </c>
      <c r="BW52" s="145">
        <f>IF((Q52-'Resultados ISO 16283-1'!$S$11)&gt;0,Q52-'Resultados ISO 16283-1'!$S$11,0)</f>
        <v>0</v>
      </c>
      <c r="BX52" s="144">
        <f>IF((R52-'Resultados ISO 16283-1'!$T$11)&gt;0,R52-'Resultados ISO 16283-1'!$T$11,0)</f>
        <v>0</v>
      </c>
      <c r="BY52" s="119">
        <f t="shared" si="25"/>
        <v>0.29999999999999716</v>
      </c>
      <c r="BZ52" s="118">
        <f t="shared" si="31"/>
        <v>0</v>
      </c>
      <c r="CA52" s="118">
        <f t="shared" si="26"/>
        <v>0</v>
      </c>
      <c r="CB52" s="119"/>
      <c r="CC52" s="353">
        <f>IF((D52-'Resultados ISO 16283-1'!$F$13)&gt;0,D52-'Resultados ISO 16283-1'!$F$13,0)</f>
        <v>0</v>
      </c>
      <c r="CD52" s="142">
        <f>IF((E52-'Resultados ISO 16283-1'!$G$13)&gt;0,E52-'Resultados ISO 16283-1'!$G$13,0)</f>
        <v>0</v>
      </c>
      <c r="CE52" s="142">
        <f>IF((F52-'Resultados ISO 16283-1'!$H$13)&gt;0,F52-'Resultados ISO 16283-1'!$H$13,0)</f>
        <v>0</v>
      </c>
      <c r="CF52" s="142">
        <f>IF((G52-'Resultados ISO 16283-1'!$I$13)&gt;0,G52-'Resultados ISO 16283-1'!$I$13,0)</f>
        <v>0</v>
      </c>
      <c r="CG52" s="142">
        <f>IF((H52-'Resultados ISO 16283-1'!$J$13)&gt;0,H52-'Resultados ISO 16283-1'!$J$13,0)</f>
        <v>0</v>
      </c>
      <c r="CH52" s="142">
        <f>IF((I52-'Resultados ISO 16283-1'!$K$13)&gt;0,I52-'Resultados ISO 16283-1'!$K$13,0)</f>
        <v>0</v>
      </c>
      <c r="CI52" s="142">
        <f>IF((J52-'Resultados ISO 16283-1'!$L$13)&gt;0,J52-'Resultados ISO 16283-1'!$L$13,0)</f>
        <v>0</v>
      </c>
      <c r="CJ52" s="142">
        <f>IF((K52-'Resultados ISO 16283-1'!$M$13)&gt;0,K52-'Resultados ISO 16283-1'!$M$13,0)</f>
        <v>0</v>
      </c>
      <c r="CK52" s="142">
        <f>IF((L52-'Resultados ISO 16283-1'!$N$13)&gt;0,L52-'Resultados ISO 16283-1'!$N$13,0)</f>
        <v>0</v>
      </c>
      <c r="CL52" s="142">
        <f>IF((M52-'Resultados ISO 16283-1'!$O$13)&gt;0,M52-'Resultados ISO 16283-1'!$O$13,0)</f>
        <v>0</v>
      </c>
      <c r="CM52" s="142">
        <f>IF((N52-'Resultados ISO 16283-1'!$P$13)&gt;0,N52-'Resultados ISO 16283-1'!$P$13,0)</f>
        <v>0</v>
      </c>
      <c r="CN52" s="142">
        <f>IF((O52-'Resultados ISO 16283-1'!$Q$13)&gt;0,O52-'Resultados ISO 16283-1'!$Q$13,0)</f>
        <v>0</v>
      </c>
      <c r="CO52" s="142">
        <f>IF((P52-'Resultados ISO 16283-1'!$R$13)&gt;0,P52-'Resultados ISO 16283-1'!$R$13,0)</f>
        <v>0</v>
      </c>
      <c r="CP52" s="142">
        <f>IF((Q52-'Resultados ISO 16283-1'!$S$13)&gt;0,Q52-'Resultados ISO 16283-1'!$S$13,0)</f>
        <v>0</v>
      </c>
      <c r="CQ52" s="142">
        <f>IF((R52-'Resultados ISO 16283-1'!$T$13)&gt;0,R52-'Resultados ISO 16283-1'!$T$13,0)</f>
        <v>0</v>
      </c>
      <c r="CR52" s="354">
        <f>IF((S52-'Resultados ISO 16283-1'!$U$13)&gt;0,S52-'Resultados ISO 16283-1'!$U$13,0)</f>
        <v>0</v>
      </c>
      <c r="CS52" s="127">
        <f t="shared" si="32"/>
        <v>0</v>
      </c>
      <c r="CT52" s="128">
        <f t="shared" si="27"/>
        <v>36</v>
      </c>
      <c r="CU52" s="118">
        <f t="shared" si="33"/>
        <v>0</v>
      </c>
      <c r="CV52" s="118">
        <f t="shared" si="28"/>
        <v>0</v>
      </c>
    </row>
    <row r="53" spans="2:100" ht="14.25">
      <c r="B53" s="129">
        <v>17</v>
      </c>
      <c r="C53" s="147">
        <f t="shared" si="34"/>
        <v>16</v>
      </c>
      <c r="D53" s="132">
        <f t="shared" si="35"/>
        <v>19</v>
      </c>
      <c r="E53" s="132">
        <f t="shared" si="36"/>
        <v>22</v>
      </c>
      <c r="F53" s="132">
        <f t="shared" si="37"/>
        <v>25</v>
      </c>
      <c r="G53" s="132">
        <f t="shared" si="38"/>
        <v>28</v>
      </c>
      <c r="H53" s="132">
        <f t="shared" si="39"/>
        <v>31</v>
      </c>
      <c r="I53" s="132">
        <f t="shared" si="40"/>
        <v>34</v>
      </c>
      <c r="J53" s="132">
        <f t="shared" si="41"/>
        <v>35</v>
      </c>
      <c r="K53" s="132">
        <f t="shared" si="42"/>
        <v>36</v>
      </c>
      <c r="L53" s="132">
        <f t="shared" si="43"/>
        <v>37</v>
      </c>
      <c r="M53" s="132">
        <f t="shared" si="44"/>
        <v>38</v>
      </c>
      <c r="N53" s="132">
        <f t="shared" si="45"/>
        <v>39</v>
      </c>
      <c r="O53" s="132">
        <f t="shared" si="46"/>
        <v>39</v>
      </c>
      <c r="P53" s="132">
        <f t="shared" si="47"/>
        <v>39</v>
      </c>
      <c r="Q53" s="132">
        <f t="shared" si="48"/>
        <v>39</v>
      </c>
      <c r="R53" s="132">
        <f t="shared" si="49"/>
        <v>39</v>
      </c>
      <c r="S53" s="133">
        <f t="shared" si="50"/>
        <v>39</v>
      </c>
      <c r="U53" s="147">
        <f>IF((C53-'Resultados ISO 16283-1'!$E$7)&gt;0,C53-'Resultados ISO 16283-1'!$E$7,0)</f>
        <v>0</v>
      </c>
      <c r="V53" s="132">
        <f>IF((D53-'Resultados ISO 16283-1'!$F$7)&gt;0,D53-'Resultados ISO 16283-1'!$F$7,0)</f>
        <v>0</v>
      </c>
      <c r="W53" s="132">
        <f>IF((E53-'Resultados ISO 16283-1'!$G$7)&gt;0,E53-'Resultados ISO 16283-1'!$G$7,0)</f>
        <v>0</v>
      </c>
      <c r="X53" s="132">
        <f>IF((F53-'Resultados ISO 16283-1'!$H$7)&gt;0,F53-'Resultados ISO 16283-1'!$H$7,0)</f>
        <v>0</v>
      </c>
      <c r="Y53" s="132">
        <f>IF((G53-'Resultados ISO 16283-1'!$I$7)&gt;0,G53-'Resultados ISO 16283-1'!$I$7,0)</f>
        <v>0</v>
      </c>
      <c r="Z53" s="132">
        <f>IF((H53-'Resultados ISO 16283-1'!$J$7)&gt;0,H53-'Resultados ISO 16283-1'!$J$7,0)</f>
        <v>0</v>
      </c>
      <c r="AA53" s="132">
        <f>IF((I53-'Resultados ISO 16283-1'!$K$7)&gt;0,I53-'Resultados ISO 16283-1'!$K$7,0)</f>
        <v>0</v>
      </c>
      <c r="AB53" s="132">
        <f>IF((J53-'Resultados ISO 16283-1'!$L$7)&gt;0,J53-'Resultados ISO 16283-1'!$L$7,0)</f>
        <v>0</v>
      </c>
      <c r="AC53" s="132">
        <f>IF((K53-'Resultados ISO 16283-1'!$M$7)&gt;0,K53-'Resultados ISO 16283-1'!$M$7,0)</f>
        <v>0</v>
      </c>
      <c r="AD53" s="132">
        <f>IF((L53-'Resultados ISO 16283-1'!$N$7)&gt;0,L53-'Resultados ISO 16283-1'!$N$7,0)</f>
        <v>0</v>
      </c>
      <c r="AE53" s="132">
        <f>IF((M53-'Resultados ISO 16283-1'!$O$7)&gt;0,M53-'Resultados ISO 16283-1'!$O$7,0)</f>
        <v>0</v>
      </c>
      <c r="AF53" s="132">
        <f>IF((N53-'Resultados ISO 16283-1'!$P$7)&gt;0,N53-'Resultados ISO 16283-1'!$P$7,0)</f>
        <v>0</v>
      </c>
      <c r="AG53" s="132">
        <f>IF((O53-'Resultados ISO 16283-1'!$Q$7)&gt;0,O53-'Resultados ISO 16283-1'!$Q$7,0)</f>
        <v>0</v>
      </c>
      <c r="AH53" s="132">
        <f>IF((P53-'Resultados ISO 16283-1'!$R$7)&gt;0,P53-'Resultados ISO 16283-1'!$R$7,0)</f>
        <v>0</v>
      </c>
      <c r="AI53" s="132">
        <f>IF((Q53-'Resultados ISO 16283-1'!$S$7)&gt;0,Q53-'Resultados ISO 16283-1'!$S$7,0)</f>
        <v>0</v>
      </c>
      <c r="AJ53" s="133">
        <f>IF((R53-'Resultados ISO 16283-1'!$T$7)&gt;0,R53-'Resultados ISO 16283-1'!$T$7,0)</f>
        <v>0</v>
      </c>
      <c r="AK53" s="355">
        <f t="shared" si="21"/>
        <v>0</v>
      </c>
      <c r="AL53" s="118">
        <f t="shared" si="29"/>
        <v>0</v>
      </c>
      <c r="AM53" s="116">
        <f t="shared" si="22"/>
        <v>0</v>
      </c>
      <c r="AO53" s="147">
        <f>IF((C53-'Resultados ISO 16283-1'!$E$9)&gt;0,C53-'Resultados ISO 16283-1'!$E$9,0)</f>
        <v>0</v>
      </c>
      <c r="AP53" s="132">
        <f>IF((D53-'Resultados ISO 16283-1'!$F$9)&gt;0,D53-'Resultados ISO 16283-1'!$F$9,0)</f>
        <v>0</v>
      </c>
      <c r="AQ53" s="132">
        <f>IF((E53-'Resultados ISO 16283-1'!$G$9)&gt;0,E53-'Resultados ISO 16283-1'!$G$9,0)</f>
        <v>0</v>
      </c>
      <c r="AR53" s="132">
        <f>IF((F53-'Resultados ISO 16283-1'!$H$9)&gt;0,F53-'Resultados ISO 16283-1'!$H$9,0)</f>
        <v>0</v>
      </c>
      <c r="AS53" s="132">
        <f>IF((G53-'Resultados ISO 16283-1'!$I$9)&gt;0,G53-'Resultados ISO 16283-1'!$I$9,0)</f>
        <v>0</v>
      </c>
      <c r="AT53" s="132">
        <f>IF((H53-'Resultados ISO 16283-1'!$J$9)&gt;0,H53-'Resultados ISO 16283-1'!$J$9,0)</f>
        <v>0</v>
      </c>
      <c r="AU53" s="132">
        <f>IF((I53-'Resultados ISO 16283-1'!$K$9)&gt;0,I53-'Resultados ISO 16283-1'!$K$9,0)</f>
        <v>0</v>
      </c>
      <c r="AV53" s="132">
        <f>IF((J53-'Resultados ISO 16283-1'!$L$9)&gt;0,J53-'Resultados ISO 16283-1'!$L$9,0)</f>
        <v>0</v>
      </c>
      <c r="AW53" s="132">
        <f>IF((K53-'Resultados ISO 16283-1'!$M$9)&gt;0,K53-'Resultados ISO 16283-1'!$M$9,0)</f>
        <v>0</v>
      </c>
      <c r="AX53" s="132">
        <f>IF((L53-'Resultados ISO 16283-1'!$N$9)&gt;0,L53-'Resultados ISO 16283-1'!$N$9,0)</f>
        <v>0</v>
      </c>
      <c r="AY53" s="132">
        <f>IF((M53-'Resultados ISO 16283-1'!$O$9)&gt;0,M53-'Resultados ISO 16283-1'!$O$9,0)</f>
        <v>0</v>
      </c>
      <c r="AZ53" s="132">
        <f>IF((N53-'Resultados ISO 16283-1'!$P$9)&gt;0,N53-'Resultados ISO 16283-1'!$P$9,0)</f>
        <v>0</v>
      </c>
      <c r="BA53" s="132">
        <f>IF((O53-'Resultados ISO 16283-1'!$Q$9)&gt;0,O53-'Resultados ISO 16283-1'!$Q$9,0)</f>
        <v>0</v>
      </c>
      <c r="BB53" s="132">
        <f>IF((P53-'Resultados ISO 16283-1'!$R$9)&gt;0,P53-'Resultados ISO 16283-1'!$R$9,0)</f>
        <v>0</v>
      </c>
      <c r="BC53" s="132">
        <f>IF((Q53-'Resultados ISO 16283-1'!$S$9)&gt;0,Q53-'Resultados ISO 16283-1'!$S$9,0)</f>
        <v>0</v>
      </c>
      <c r="BD53" s="133">
        <f>IF((R53-'Resultados ISO 16283-1'!$T$9)&gt;0,R53-'Resultados ISO 16283-1'!$T$9,0)</f>
        <v>0</v>
      </c>
      <c r="BE53" s="128">
        <f t="shared" si="23"/>
        <v>0</v>
      </c>
      <c r="BF53" s="137">
        <f t="shared" si="30"/>
        <v>0</v>
      </c>
      <c r="BG53" s="118">
        <f t="shared" si="24"/>
        <v>0</v>
      </c>
      <c r="BH53" s="119"/>
      <c r="BI53" s="146">
        <f>IF((C53-'Resultados ISO 16283-1'!$E$11)&gt;0,C53-'Resultados ISO 16283-1'!$E$11,0)</f>
        <v>0</v>
      </c>
      <c r="BJ53" s="145">
        <f>IF((D53-'Resultados ISO 16283-1'!$F$11)&gt;0,D53-'Resultados ISO 16283-1'!$F$11,0)</f>
        <v>0</v>
      </c>
      <c r="BK53" s="145">
        <f>IF((E53-'Resultados ISO 16283-1'!$G$11)&gt;0,E53-'Resultados ISO 16283-1'!$G$11,0)</f>
        <v>0</v>
      </c>
      <c r="BL53" s="145">
        <f>IF((F53-'Resultados ISO 16283-1'!$H$11)&gt;0,F53-'Resultados ISO 16283-1'!$H$11,0)</f>
        <v>0</v>
      </c>
      <c r="BM53" s="145">
        <f>IF((G53-'Resultados ISO 16283-1'!$I$11)&gt;0,G53-'Resultados ISO 16283-1'!$I$11,0)</f>
        <v>0</v>
      </c>
      <c r="BN53" s="145">
        <f>IF((H53-'Resultados ISO 16283-1'!$J$11)&gt;0,H53-'Resultados ISO 16283-1'!$J$11,0)</f>
        <v>0</v>
      </c>
      <c r="BO53" s="145">
        <f>IF((I53-'Resultados ISO 16283-1'!$K$11)&gt;0,I53-'Resultados ISO 16283-1'!$K$11,0)</f>
        <v>0</v>
      </c>
      <c r="BP53" s="145">
        <f>IF((J53-'Resultados ISO 16283-1'!$L$11)&gt;0,J53-'Resultados ISO 16283-1'!$L$11,0)</f>
        <v>0</v>
      </c>
      <c r="BQ53" s="145">
        <f>IF((K53-'Resultados ISO 16283-1'!$M$11)&gt;0,K53-'Resultados ISO 16283-1'!$M$11,0)</f>
        <v>0</v>
      </c>
      <c r="BR53" s="145">
        <f>IF((L53-'Resultados ISO 16283-1'!$N$11)&gt;0,L53-'Resultados ISO 16283-1'!$N$11,0)</f>
        <v>0</v>
      </c>
      <c r="BS53" s="145">
        <f>IF((M53-'Resultados ISO 16283-1'!$O$11)&gt;0,M53-'Resultados ISO 16283-1'!$O$11,0)</f>
        <v>0</v>
      </c>
      <c r="BT53" s="145">
        <f>IF((N53-'Resultados ISO 16283-1'!$P$11)&gt;0,N53-'Resultados ISO 16283-1'!$P$11,0)</f>
        <v>0</v>
      </c>
      <c r="BU53" s="145">
        <f>IF((O53-'Resultados ISO 16283-1'!$Q$11)&gt;0,O53-'Resultados ISO 16283-1'!$Q$11,0)</f>
        <v>0</v>
      </c>
      <c r="BV53" s="145">
        <f>IF((P53-'Resultados ISO 16283-1'!$R$11)&gt;0,P53-'Resultados ISO 16283-1'!$R$11,0)</f>
        <v>0</v>
      </c>
      <c r="BW53" s="145">
        <f>IF((Q53-'Resultados ISO 16283-1'!$S$11)&gt;0,Q53-'Resultados ISO 16283-1'!$S$11,0)</f>
        <v>0</v>
      </c>
      <c r="BX53" s="144">
        <f>IF((R53-'Resultados ISO 16283-1'!$T$11)&gt;0,R53-'Resultados ISO 16283-1'!$T$11,0)</f>
        <v>0</v>
      </c>
      <c r="BY53" s="119">
        <f t="shared" si="25"/>
        <v>0</v>
      </c>
      <c r="BZ53" s="118">
        <f t="shared" si="31"/>
        <v>0</v>
      </c>
      <c r="CA53" s="118">
        <f t="shared" si="26"/>
        <v>0</v>
      </c>
      <c r="CB53" s="119"/>
      <c r="CC53" s="353">
        <f>IF((D53-'Resultados ISO 16283-1'!$F$13)&gt;0,D53-'Resultados ISO 16283-1'!$F$13,0)</f>
        <v>0</v>
      </c>
      <c r="CD53" s="142">
        <f>IF((E53-'Resultados ISO 16283-1'!$G$13)&gt;0,E53-'Resultados ISO 16283-1'!$G$13,0)</f>
        <v>0</v>
      </c>
      <c r="CE53" s="142">
        <f>IF((F53-'Resultados ISO 16283-1'!$H$13)&gt;0,F53-'Resultados ISO 16283-1'!$H$13,0)</f>
        <v>0</v>
      </c>
      <c r="CF53" s="142">
        <f>IF((G53-'Resultados ISO 16283-1'!$I$13)&gt;0,G53-'Resultados ISO 16283-1'!$I$13,0)</f>
        <v>0</v>
      </c>
      <c r="CG53" s="142">
        <f>IF((H53-'Resultados ISO 16283-1'!$J$13)&gt;0,H53-'Resultados ISO 16283-1'!$J$13,0)</f>
        <v>0</v>
      </c>
      <c r="CH53" s="142">
        <f>IF((I53-'Resultados ISO 16283-1'!$K$13)&gt;0,I53-'Resultados ISO 16283-1'!$K$13,0)</f>
        <v>0</v>
      </c>
      <c r="CI53" s="142">
        <f>IF((J53-'Resultados ISO 16283-1'!$L$13)&gt;0,J53-'Resultados ISO 16283-1'!$L$13,0)</f>
        <v>0</v>
      </c>
      <c r="CJ53" s="142">
        <f>IF((K53-'Resultados ISO 16283-1'!$M$13)&gt;0,K53-'Resultados ISO 16283-1'!$M$13,0)</f>
        <v>0</v>
      </c>
      <c r="CK53" s="142">
        <f>IF((L53-'Resultados ISO 16283-1'!$N$13)&gt;0,L53-'Resultados ISO 16283-1'!$N$13,0)</f>
        <v>0</v>
      </c>
      <c r="CL53" s="142">
        <f>IF((M53-'Resultados ISO 16283-1'!$O$13)&gt;0,M53-'Resultados ISO 16283-1'!$O$13,0)</f>
        <v>0</v>
      </c>
      <c r="CM53" s="142">
        <f>IF((N53-'Resultados ISO 16283-1'!$P$13)&gt;0,N53-'Resultados ISO 16283-1'!$P$13,0)</f>
        <v>0</v>
      </c>
      <c r="CN53" s="142">
        <f>IF((O53-'Resultados ISO 16283-1'!$Q$13)&gt;0,O53-'Resultados ISO 16283-1'!$Q$13,0)</f>
        <v>0</v>
      </c>
      <c r="CO53" s="142">
        <f>IF((P53-'Resultados ISO 16283-1'!$R$13)&gt;0,P53-'Resultados ISO 16283-1'!$R$13,0)</f>
        <v>0</v>
      </c>
      <c r="CP53" s="142">
        <f>IF((Q53-'Resultados ISO 16283-1'!$S$13)&gt;0,Q53-'Resultados ISO 16283-1'!$S$13,0)</f>
        <v>0</v>
      </c>
      <c r="CQ53" s="142">
        <f>IF((R53-'Resultados ISO 16283-1'!$T$13)&gt;0,R53-'Resultados ISO 16283-1'!$T$13,0)</f>
        <v>0</v>
      </c>
      <c r="CR53" s="354">
        <f>IF((S53-'Resultados ISO 16283-1'!$U$13)&gt;0,S53-'Resultados ISO 16283-1'!$U$13,0)</f>
        <v>0</v>
      </c>
      <c r="CS53" s="127">
        <f t="shared" si="32"/>
        <v>0</v>
      </c>
      <c r="CT53" s="128">
        <f t="shared" si="27"/>
        <v>35</v>
      </c>
      <c r="CU53" s="118">
        <f t="shared" si="33"/>
        <v>0</v>
      </c>
      <c r="CV53" s="118">
        <f t="shared" si="28"/>
        <v>0</v>
      </c>
    </row>
    <row r="54" spans="2:100" ht="14.25">
      <c r="B54" s="129">
        <v>18</v>
      </c>
      <c r="C54" s="147">
        <f t="shared" si="34"/>
        <v>15</v>
      </c>
      <c r="D54" s="132">
        <f t="shared" si="35"/>
        <v>18</v>
      </c>
      <c r="E54" s="132">
        <f t="shared" si="36"/>
        <v>21</v>
      </c>
      <c r="F54" s="132">
        <f t="shared" si="37"/>
        <v>24</v>
      </c>
      <c r="G54" s="132">
        <f t="shared" si="38"/>
        <v>27</v>
      </c>
      <c r="H54" s="132">
        <f t="shared" si="39"/>
        <v>30</v>
      </c>
      <c r="I54" s="132">
        <f t="shared" si="40"/>
        <v>33</v>
      </c>
      <c r="J54" s="132">
        <f t="shared" si="41"/>
        <v>34</v>
      </c>
      <c r="K54" s="132">
        <f t="shared" si="42"/>
        <v>35</v>
      </c>
      <c r="L54" s="132">
        <f t="shared" si="43"/>
        <v>36</v>
      </c>
      <c r="M54" s="132">
        <f t="shared" si="44"/>
        <v>37</v>
      </c>
      <c r="N54" s="132">
        <f t="shared" si="45"/>
        <v>38</v>
      </c>
      <c r="O54" s="132">
        <f t="shared" si="46"/>
        <v>38</v>
      </c>
      <c r="P54" s="132">
        <f t="shared" si="47"/>
        <v>38</v>
      </c>
      <c r="Q54" s="132">
        <f t="shared" si="48"/>
        <v>38</v>
      </c>
      <c r="R54" s="132">
        <f t="shared" si="49"/>
        <v>38</v>
      </c>
      <c r="S54" s="133">
        <f t="shared" si="50"/>
        <v>38</v>
      </c>
      <c r="U54" s="147">
        <f>IF((C54-'Resultados ISO 16283-1'!$E$7)&gt;0,C54-'Resultados ISO 16283-1'!$E$7,0)</f>
        <v>0</v>
      </c>
      <c r="V54" s="132">
        <f>IF((D54-'Resultados ISO 16283-1'!$F$7)&gt;0,D54-'Resultados ISO 16283-1'!$F$7,0)</f>
        <v>0</v>
      </c>
      <c r="W54" s="132">
        <f>IF((E54-'Resultados ISO 16283-1'!$G$7)&gt;0,E54-'Resultados ISO 16283-1'!$G$7,0)</f>
        <v>0</v>
      </c>
      <c r="X54" s="132">
        <f>IF((F54-'Resultados ISO 16283-1'!$H$7)&gt;0,F54-'Resultados ISO 16283-1'!$H$7,0)</f>
        <v>0</v>
      </c>
      <c r="Y54" s="132">
        <f>IF((G54-'Resultados ISO 16283-1'!$I$7)&gt;0,G54-'Resultados ISO 16283-1'!$I$7,0)</f>
        <v>0</v>
      </c>
      <c r="Z54" s="132">
        <f>IF((H54-'Resultados ISO 16283-1'!$J$7)&gt;0,H54-'Resultados ISO 16283-1'!$J$7,0)</f>
        <v>0</v>
      </c>
      <c r="AA54" s="132">
        <f>IF((I54-'Resultados ISO 16283-1'!$K$7)&gt;0,I54-'Resultados ISO 16283-1'!$K$7,0)</f>
        <v>0</v>
      </c>
      <c r="AB54" s="132">
        <f>IF((J54-'Resultados ISO 16283-1'!$L$7)&gt;0,J54-'Resultados ISO 16283-1'!$L$7,0)</f>
        <v>0</v>
      </c>
      <c r="AC54" s="132">
        <f>IF((K54-'Resultados ISO 16283-1'!$M$7)&gt;0,K54-'Resultados ISO 16283-1'!$M$7,0)</f>
        <v>0</v>
      </c>
      <c r="AD54" s="132">
        <f>IF((L54-'Resultados ISO 16283-1'!$N$7)&gt;0,L54-'Resultados ISO 16283-1'!$N$7,0)</f>
        <v>0</v>
      </c>
      <c r="AE54" s="132">
        <f>IF((M54-'Resultados ISO 16283-1'!$O$7)&gt;0,M54-'Resultados ISO 16283-1'!$O$7,0)</f>
        <v>0</v>
      </c>
      <c r="AF54" s="132">
        <f>IF((N54-'Resultados ISO 16283-1'!$P$7)&gt;0,N54-'Resultados ISO 16283-1'!$P$7,0)</f>
        <v>0</v>
      </c>
      <c r="AG54" s="132">
        <f>IF((O54-'Resultados ISO 16283-1'!$Q$7)&gt;0,O54-'Resultados ISO 16283-1'!$Q$7,0)</f>
        <v>0</v>
      </c>
      <c r="AH54" s="132">
        <f>IF((P54-'Resultados ISO 16283-1'!$R$7)&gt;0,P54-'Resultados ISO 16283-1'!$R$7,0)</f>
        <v>0</v>
      </c>
      <c r="AI54" s="132">
        <f>IF((Q54-'Resultados ISO 16283-1'!$S$7)&gt;0,Q54-'Resultados ISO 16283-1'!$S$7,0)</f>
        <v>0</v>
      </c>
      <c r="AJ54" s="133">
        <f>IF((R54-'Resultados ISO 16283-1'!$T$7)&gt;0,R54-'Resultados ISO 16283-1'!$T$7,0)</f>
        <v>0</v>
      </c>
      <c r="AK54" s="355">
        <f t="shared" si="21"/>
        <v>0</v>
      </c>
      <c r="AL54" s="118">
        <f t="shared" si="29"/>
        <v>0</v>
      </c>
      <c r="AM54" s="116">
        <f t="shared" si="22"/>
        <v>0</v>
      </c>
      <c r="AO54" s="147">
        <f>IF((C54-'Resultados ISO 16283-1'!$E$9)&gt;0,C54-'Resultados ISO 16283-1'!$E$9,0)</f>
        <v>0</v>
      </c>
      <c r="AP54" s="132">
        <f>IF((D54-'Resultados ISO 16283-1'!$F$9)&gt;0,D54-'Resultados ISO 16283-1'!$F$9,0)</f>
        <v>0</v>
      </c>
      <c r="AQ54" s="132">
        <f>IF((E54-'Resultados ISO 16283-1'!$G$9)&gt;0,E54-'Resultados ISO 16283-1'!$G$9,0)</f>
        <v>0</v>
      </c>
      <c r="AR54" s="132">
        <f>IF((F54-'Resultados ISO 16283-1'!$H$9)&gt;0,F54-'Resultados ISO 16283-1'!$H$9,0)</f>
        <v>0</v>
      </c>
      <c r="AS54" s="132">
        <f>IF((G54-'Resultados ISO 16283-1'!$I$9)&gt;0,G54-'Resultados ISO 16283-1'!$I$9,0)</f>
        <v>0</v>
      </c>
      <c r="AT54" s="132">
        <f>IF((H54-'Resultados ISO 16283-1'!$J$9)&gt;0,H54-'Resultados ISO 16283-1'!$J$9,0)</f>
        <v>0</v>
      </c>
      <c r="AU54" s="132">
        <f>IF((I54-'Resultados ISO 16283-1'!$K$9)&gt;0,I54-'Resultados ISO 16283-1'!$K$9,0)</f>
        <v>0</v>
      </c>
      <c r="AV54" s="132">
        <f>IF((J54-'Resultados ISO 16283-1'!$L$9)&gt;0,J54-'Resultados ISO 16283-1'!$L$9,0)</f>
        <v>0</v>
      </c>
      <c r="AW54" s="132">
        <f>IF((K54-'Resultados ISO 16283-1'!$M$9)&gt;0,K54-'Resultados ISO 16283-1'!$M$9,0)</f>
        <v>0</v>
      </c>
      <c r="AX54" s="132">
        <f>IF((L54-'Resultados ISO 16283-1'!$N$9)&gt;0,L54-'Resultados ISO 16283-1'!$N$9,0)</f>
        <v>0</v>
      </c>
      <c r="AY54" s="132">
        <f>IF((M54-'Resultados ISO 16283-1'!$O$9)&gt;0,M54-'Resultados ISO 16283-1'!$O$9,0)</f>
        <v>0</v>
      </c>
      <c r="AZ54" s="132">
        <f>IF((N54-'Resultados ISO 16283-1'!$P$9)&gt;0,N54-'Resultados ISO 16283-1'!$P$9,0)</f>
        <v>0</v>
      </c>
      <c r="BA54" s="132">
        <f>IF((O54-'Resultados ISO 16283-1'!$Q$9)&gt;0,O54-'Resultados ISO 16283-1'!$Q$9,0)</f>
        <v>0</v>
      </c>
      <c r="BB54" s="132">
        <f>IF((P54-'Resultados ISO 16283-1'!$R$9)&gt;0,P54-'Resultados ISO 16283-1'!$R$9,0)</f>
        <v>0</v>
      </c>
      <c r="BC54" s="132">
        <f>IF((Q54-'Resultados ISO 16283-1'!$S$9)&gt;0,Q54-'Resultados ISO 16283-1'!$S$9,0)</f>
        <v>0</v>
      </c>
      <c r="BD54" s="133">
        <f>IF((R54-'Resultados ISO 16283-1'!$T$9)&gt;0,R54-'Resultados ISO 16283-1'!$T$9,0)</f>
        <v>0</v>
      </c>
      <c r="BE54" s="128">
        <f t="shared" si="23"/>
        <v>0</v>
      </c>
      <c r="BF54" s="137">
        <f t="shared" si="30"/>
        <v>0</v>
      </c>
      <c r="BG54" s="118">
        <f t="shared" si="24"/>
        <v>0</v>
      </c>
      <c r="BH54" s="119"/>
      <c r="BI54" s="146">
        <f>IF((C54-'Resultados ISO 16283-1'!$E$11)&gt;0,C54-'Resultados ISO 16283-1'!$E$11,0)</f>
        <v>0</v>
      </c>
      <c r="BJ54" s="145">
        <f>IF((D54-'Resultados ISO 16283-1'!$F$11)&gt;0,D54-'Resultados ISO 16283-1'!$F$11,0)</f>
        <v>0</v>
      </c>
      <c r="BK54" s="145">
        <f>IF((E54-'Resultados ISO 16283-1'!$G$11)&gt;0,E54-'Resultados ISO 16283-1'!$G$11,0)</f>
        <v>0</v>
      </c>
      <c r="BL54" s="145">
        <f>IF((F54-'Resultados ISO 16283-1'!$H$11)&gt;0,F54-'Resultados ISO 16283-1'!$H$11,0)</f>
        <v>0</v>
      </c>
      <c r="BM54" s="145">
        <f>IF((G54-'Resultados ISO 16283-1'!$I$11)&gt;0,G54-'Resultados ISO 16283-1'!$I$11,0)</f>
        <v>0</v>
      </c>
      <c r="BN54" s="145">
        <f>IF((H54-'Resultados ISO 16283-1'!$J$11)&gt;0,H54-'Resultados ISO 16283-1'!$J$11,0)</f>
        <v>0</v>
      </c>
      <c r="BO54" s="145">
        <f>IF((I54-'Resultados ISO 16283-1'!$K$11)&gt;0,I54-'Resultados ISO 16283-1'!$K$11,0)</f>
        <v>0</v>
      </c>
      <c r="BP54" s="145">
        <f>IF((J54-'Resultados ISO 16283-1'!$L$11)&gt;0,J54-'Resultados ISO 16283-1'!$L$11,0)</f>
        <v>0</v>
      </c>
      <c r="BQ54" s="145">
        <f>IF((K54-'Resultados ISO 16283-1'!$M$11)&gt;0,K54-'Resultados ISO 16283-1'!$M$11,0)</f>
        <v>0</v>
      </c>
      <c r="BR54" s="145">
        <f>IF((L54-'Resultados ISO 16283-1'!$N$11)&gt;0,L54-'Resultados ISO 16283-1'!$N$11,0)</f>
        <v>0</v>
      </c>
      <c r="BS54" s="145">
        <f>IF((M54-'Resultados ISO 16283-1'!$O$11)&gt;0,M54-'Resultados ISO 16283-1'!$O$11,0)</f>
        <v>0</v>
      </c>
      <c r="BT54" s="145">
        <f>IF((N54-'Resultados ISO 16283-1'!$P$11)&gt;0,N54-'Resultados ISO 16283-1'!$P$11,0)</f>
        <v>0</v>
      </c>
      <c r="BU54" s="145">
        <f>IF((O54-'Resultados ISO 16283-1'!$Q$11)&gt;0,O54-'Resultados ISO 16283-1'!$Q$11,0)</f>
        <v>0</v>
      </c>
      <c r="BV54" s="145">
        <f>IF((P54-'Resultados ISO 16283-1'!$R$11)&gt;0,P54-'Resultados ISO 16283-1'!$R$11,0)</f>
        <v>0</v>
      </c>
      <c r="BW54" s="145">
        <f>IF((Q54-'Resultados ISO 16283-1'!$S$11)&gt;0,Q54-'Resultados ISO 16283-1'!$S$11,0)</f>
        <v>0</v>
      </c>
      <c r="BX54" s="144">
        <f>IF((R54-'Resultados ISO 16283-1'!$T$11)&gt;0,R54-'Resultados ISO 16283-1'!$T$11,0)</f>
        <v>0</v>
      </c>
      <c r="BY54" s="119">
        <f t="shared" si="25"/>
        <v>0</v>
      </c>
      <c r="BZ54" s="118">
        <f t="shared" si="31"/>
        <v>0</v>
      </c>
      <c r="CA54" s="118">
        <f t="shared" si="26"/>
        <v>0</v>
      </c>
      <c r="CB54" s="119"/>
      <c r="CC54" s="353">
        <f>IF((D54-'Resultados ISO 16283-1'!$F$13)&gt;0,D54-'Resultados ISO 16283-1'!$F$13,0)</f>
        <v>0</v>
      </c>
      <c r="CD54" s="142">
        <f>IF((E54-'Resultados ISO 16283-1'!$G$13)&gt;0,E54-'Resultados ISO 16283-1'!$G$13,0)</f>
        <v>0</v>
      </c>
      <c r="CE54" s="142">
        <f>IF((F54-'Resultados ISO 16283-1'!$H$13)&gt;0,F54-'Resultados ISO 16283-1'!$H$13,0)</f>
        <v>0</v>
      </c>
      <c r="CF54" s="142">
        <f>IF((G54-'Resultados ISO 16283-1'!$I$13)&gt;0,G54-'Resultados ISO 16283-1'!$I$13,0)</f>
        <v>0</v>
      </c>
      <c r="CG54" s="142">
        <f>IF((H54-'Resultados ISO 16283-1'!$J$13)&gt;0,H54-'Resultados ISO 16283-1'!$J$13,0)</f>
        <v>0</v>
      </c>
      <c r="CH54" s="142">
        <f>IF((I54-'Resultados ISO 16283-1'!$K$13)&gt;0,I54-'Resultados ISO 16283-1'!$K$13,0)</f>
        <v>0</v>
      </c>
      <c r="CI54" s="142">
        <f>IF((J54-'Resultados ISO 16283-1'!$L$13)&gt;0,J54-'Resultados ISO 16283-1'!$L$13,0)</f>
        <v>0</v>
      </c>
      <c r="CJ54" s="142">
        <f>IF((K54-'Resultados ISO 16283-1'!$M$13)&gt;0,K54-'Resultados ISO 16283-1'!$M$13,0)</f>
        <v>0</v>
      </c>
      <c r="CK54" s="142">
        <f>IF((L54-'Resultados ISO 16283-1'!$N$13)&gt;0,L54-'Resultados ISO 16283-1'!$N$13,0)</f>
        <v>0</v>
      </c>
      <c r="CL54" s="142">
        <f>IF((M54-'Resultados ISO 16283-1'!$O$13)&gt;0,M54-'Resultados ISO 16283-1'!$O$13,0)</f>
        <v>0</v>
      </c>
      <c r="CM54" s="142">
        <f>IF((N54-'Resultados ISO 16283-1'!$P$13)&gt;0,N54-'Resultados ISO 16283-1'!$P$13,0)</f>
        <v>0</v>
      </c>
      <c r="CN54" s="142">
        <f>IF((O54-'Resultados ISO 16283-1'!$Q$13)&gt;0,O54-'Resultados ISO 16283-1'!$Q$13,0)</f>
        <v>0</v>
      </c>
      <c r="CO54" s="142">
        <f>IF((P54-'Resultados ISO 16283-1'!$R$13)&gt;0,P54-'Resultados ISO 16283-1'!$R$13,0)</f>
        <v>0</v>
      </c>
      <c r="CP54" s="142">
        <f>IF((Q54-'Resultados ISO 16283-1'!$S$13)&gt;0,Q54-'Resultados ISO 16283-1'!$S$13,0)</f>
        <v>0</v>
      </c>
      <c r="CQ54" s="142">
        <f>IF((R54-'Resultados ISO 16283-1'!$T$13)&gt;0,R54-'Resultados ISO 16283-1'!$T$13,0)</f>
        <v>0</v>
      </c>
      <c r="CR54" s="354">
        <f>IF((S54-'Resultados ISO 16283-1'!$U$13)&gt;0,S54-'Resultados ISO 16283-1'!$U$13,0)</f>
        <v>0</v>
      </c>
      <c r="CS54" s="127">
        <f t="shared" si="32"/>
        <v>0</v>
      </c>
      <c r="CT54" s="128">
        <f t="shared" si="27"/>
        <v>34</v>
      </c>
      <c r="CU54" s="118">
        <f t="shared" si="33"/>
        <v>0</v>
      </c>
      <c r="CV54" s="118">
        <f t="shared" si="28"/>
        <v>0</v>
      </c>
    </row>
    <row r="55" spans="2:100" ht="14.25">
      <c r="B55" s="129">
        <v>19</v>
      </c>
      <c r="C55" s="147">
        <f t="shared" si="34"/>
        <v>14</v>
      </c>
      <c r="D55" s="132">
        <f t="shared" si="35"/>
        <v>17</v>
      </c>
      <c r="E55" s="132">
        <f t="shared" si="36"/>
        <v>20</v>
      </c>
      <c r="F55" s="132">
        <f t="shared" si="37"/>
        <v>23</v>
      </c>
      <c r="G55" s="132">
        <f t="shared" si="38"/>
        <v>26</v>
      </c>
      <c r="H55" s="132">
        <f t="shared" si="39"/>
        <v>29</v>
      </c>
      <c r="I55" s="132">
        <f t="shared" si="40"/>
        <v>32</v>
      </c>
      <c r="J55" s="132">
        <f t="shared" si="41"/>
        <v>33</v>
      </c>
      <c r="K55" s="132">
        <f t="shared" si="42"/>
        <v>34</v>
      </c>
      <c r="L55" s="132">
        <f t="shared" si="43"/>
        <v>35</v>
      </c>
      <c r="M55" s="132">
        <f t="shared" si="44"/>
        <v>36</v>
      </c>
      <c r="N55" s="132">
        <f t="shared" si="45"/>
        <v>37</v>
      </c>
      <c r="O55" s="132">
        <f t="shared" si="46"/>
        <v>37</v>
      </c>
      <c r="P55" s="132">
        <f t="shared" si="47"/>
        <v>37</v>
      </c>
      <c r="Q55" s="132">
        <f t="shared" si="48"/>
        <v>37</v>
      </c>
      <c r="R55" s="132">
        <f t="shared" si="49"/>
        <v>37</v>
      </c>
      <c r="S55" s="133">
        <f t="shared" si="50"/>
        <v>37</v>
      </c>
      <c r="U55" s="147">
        <f>IF((C55-'Resultados ISO 16283-1'!$E$7)&gt;0,C55-'Resultados ISO 16283-1'!$E$7,0)</f>
        <v>0</v>
      </c>
      <c r="V55" s="132">
        <f>IF((D55-'Resultados ISO 16283-1'!$F$7)&gt;0,D55-'Resultados ISO 16283-1'!$F$7,0)</f>
        <v>0</v>
      </c>
      <c r="W55" s="132">
        <f>IF((E55-'Resultados ISO 16283-1'!$G$7)&gt;0,E55-'Resultados ISO 16283-1'!$G$7,0)</f>
        <v>0</v>
      </c>
      <c r="X55" s="132">
        <f>IF((F55-'Resultados ISO 16283-1'!$H$7)&gt;0,F55-'Resultados ISO 16283-1'!$H$7,0)</f>
        <v>0</v>
      </c>
      <c r="Y55" s="132">
        <f>IF((G55-'Resultados ISO 16283-1'!$I$7)&gt;0,G55-'Resultados ISO 16283-1'!$I$7,0)</f>
        <v>0</v>
      </c>
      <c r="Z55" s="132">
        <f>IF((H55-'Resultados ISO 16283-1'!$J$7)&gt;0,H55-'Resultados ISO 16283-1'!$J$7,0)</f>
        <v>0</v>
      </c>
      <c r="AA55" s="132">
        <f>IF((I55-'Resultados ISO 16283-1'!$K$7)&gt;0,I55-'Resultados ISO 16283-1'!$K$7,0)</f>
        <v>0</v>
      </c>
      <c r="AB55" s="132">
        <f>IF((J55-'Resultados ISO 16283-1'!$L$7)&gt;0,J55-'Resultados ISO 16283-1'!$L$7,0)</f>
        <v>0</v>
      </c>
      <c r="AC55" s="132">
        <f>IF((K55-'Resultados ISO 16283-1'!$M$7)&gt;0,K55-'Resultados ISO 16283-1'!$M$7,0)</f>
        <v>0</v>
      </c>
      <c r="AD55" s="132">
        <f>IF((L55-'Resultados ISO 16283-1'!$N$7)&gt;0,L55-'Resultados ISO 16283-1'!$N$7,0)</f>
        <v>0</v>
      </c>
      <c r="AE55" s="132">
        <f>IF((M55-'Resultados ISO 16283-1'!$O$7)&gt;0,M55-'Resultados ISO 16283-1'!$O$7,0)</f>
        <v>0</v>
      </c>
      <c r="AF55" s="132">
        <f>IF((N55-'Resultados ISO 16283-1'!$P$7)&gt;0,N55-'Resultados ISO 16283-1'!$P$7,0)</f>
        <v>0</v>
      </c>
      <c r="AG55" s="132">
        <f>IF((O55-'Resultados ISO 16283-1'!$Q$7)&gt;0,O55-'Resultados ISO 16283-1'!$Q$7,0)</f>
        <v>0</v>
      </c>
      <c r="AH55" s="132">
        <f>IF((P55-'Resultados ISO 16283-1'!$R$7)&gt;0,P55-'Resultados ISO 16283-1'!$R$7,0)</f>
        <v>0</v>
      </c>
      <c r="AI55" s="132">
        <f>IF((Q55-'Resultados ISO 16283-1'!$S$7)&gt;0,Q55-'Resultados ISO 16283-1'!$S$7,0)</f>
        <v>0</v>
      </c>
      <c r="AJ55" s="133">
        <f>IF((R55-'Resultados ISO 16283-1'!$T$7)&gt;0,R55-'Resultados ISO 16283-1'!$T$7,0)</f>
        <v>0</v>
      </c>
      <c r="AK55" s="355">
        <f t="shared" si="21"/>
        <v>0</v>
      </c>
      <c r="AL55" s="118">
        <f t="shared" si="29"/>
        <v>0</v>
      </c>
      <c r="AM55" s="116">
        <f t="shared" si="22"/>
        <v>0</v>
      </c>
      <c r="AO55" s="147">
        <f>IF((C55-'Resultados ISO 16283-1'!$E$9)&gt;0,C55-'Resultados ISO 16283-1'!$E$9,0)</f>
        <v>0</v>
      </c>
      <c r="AP55" s="132">
        <f>IF((D55-'Resultados ISO 16283-1'!$F$9)&gt;0,D55-'Resultados ISO 16283-1'!$F$9,0)</f>
        <v>0</v>
      </c>
      <c r="AQ55" s="132">
        <f>IF((E55-'Resultados ISO 16283-1'!$G$9)&gt;0,E55-'Resultados ISO 16283-1'!$G$9,0)</f>
        <v>0</v>
      </c>
      <c r="AR55" s="132">
        <f>IF((F55-'Resultados ISO 16283-1'!$H$9)&gt;0,F55-'Resultados ISO 16283-1'!$H$9,0)</f>
        <v>0</v>
      </c>
      <c r="AS55" s="132">
        <f>IF((G55-'Resultados ISO 16283-1'!$I$9)&gt;0,G55-'Resultados ISO 16283-1'!$I$9,0)</f>
        <v>0</v>
      </c>
      <c r="AT55" s="132">
        <f>IF((H55-'Resultados ISO 16283-1'!$J$9)&gt;0,H55-'Resultados ISO 16283-1'!$J$9,0)</f>
        <v>0</v>
      </c>
      <c r="AU55" s="132">
        <f>IF((I55-'Resultados ISO 16283-1'!$K$9)&gt;0,I55-'Resultados ISO 16283-1'!$K$9,0)</f>
        <v>0</v>
      </c>
      <c r="AV55" s="132">
        <f>IF((J55-'Resultados ISO 16283-1'!$L$9)&gt;0,J55-'Resultados ISO 16283-1'!$L$9,0)</f>
        <v>0</v>
      </c>
      <c r="AW55" s="132">
        <f>IF((K55-'Resultados ISO 16283-1'!$M$9)&gt;0,K55-'Resultados ISO 16283-1'!$M$9,0)</f>
        <v>0</v>
      </c>
      <c r="AX55" s="132">
        <f>IF((L55-'Resultados ISO 16283-1'!$N$9)&gt;0,L55-'Resultados ISO 16283-1'!$N$9,0)</f>
        <v>0</v>
      </c>
      <c r="AY55" s="132">
        <f>IF((M55-'Resultados ISO 16283-1'!$O$9)&gt;0,M55-'Resultados ISO 16283-1'!$O$9,0)</f>
        <v>0</v>
      </c>
      <c r="AZ55" s="132">
        <f>IF((N55-'Resultados ISO 16283-1'!$P$9)&gt;0,N55-'Resultados ISO 16283-1'!$P$9,0)</f>
        <v>0</v>
      </c>
      <c r="BA55" s="132">
        <f>IF((O55-'Resultados ISO 16283-1'!$Q$9)&gt;0,O55-'Resultados ISO 16283-1'!$Q$9,0)</f>
        <v>0</v>
      </c>
      <c r="BB55" s="132">
        <f>IF((P55-'Resultados ISO 16283-1'!$R$9)&gt;0,P55-'Resultados ISO 16283-1'!$R$9,0)</f>
        <v>0</v>
      </c>
      <c r="BC55" s="132">
        <f>IF((Q55-'Resultados ISO 16283-1'!$S$9)&gt;0,Q55-'Resultados ISO 16283-1'!$S$9,0)</f>
        <v>0</v>
      </c>
      <c r="BD55" s="133">
        <f>IF((R55-'Resultados ISO 16283-1'!$T$9)&gt;0,R55-'Resultados ISO 16283-1'!$T$9,0)</f>
        <v>0</v>
      </c>
      <c r="BE55" s="128">
        <f t="shared" si="23"/>
        <v>0</v>
      </c>
      <c r="BF55" s="137">
        <f t="shared" si="30"/>
        <v>0</v>
      </c>
      <c r="BG55" s="118">
        <f t="shared" si="24"/>
        <v>0</v>
      </c>
      <c r="BH55" s="119"/>
      <c r="BI55" s="146">
        <f>IF((C55-'Resultados ISO 16283-1'!$E$11)&gt;0,C55-'Resultados ISO 16283-1'!$E$11,0)</f>
        <v>0</v>
      </c>
      <c r="BJ55" s="145">
        <f>IF((D55-'Resultados ISO 16283-1'!$F$11)&gt;0,D55-'Resultados ISO 16283-1'!$F$11,0)</f>
        <v>0</v>
      </c>
      <c r="BK55" s="145">
        <f>IF((E55-'Resultados ISO 16283-1'!$G$11)&gt;0,E55-'Resultados ISO 16283-1'!$G$11,0)</f>
        <v>0</v>
      </c>
      <c r="BL55" s="145">
        <f>IF((F55-'Resultados ISO 16283-1'!$H$11)&gt;0,F55-'Resultados ISO 16283-1'!$H$11,0)</f>
        <v>0</v>
      </c>
      <c r="BM55" s="145">
        <f>IF((G55-'Resultados ISO 16283-1'!$I$11)&gt;0,G55-'Resultados ISO 16283-1'!$I$11,0)</f>
        <v>0</v>
      </c>
      <c r="BN55" s="145">
        <f>IF((H55-'Resultados ISO 16283-1'!$J$11)&gt;0,H55-'Resultados ISO 16283-1'!$J$11,0)</f>
        <v>0</v>
      </c>
      <c r="BO55" s="145">
        <f>IF((I55-'Resultados ISO 16283-1'!$K$11)&gt;0,I55-'Resultados ISO 16283-1'!$K$11,0)</f>
        <v>0</v>
      </c>
      <c r="BP55" s="145">
        <f>IF((J55-'Resultados ISO 16283-1'!$L$11)&gt;0,J55-'Resultados ISO 16283-1'!$L$11,0)</f>
        <v>0</v>
      </c>
      <c r="BQ55" s="145">
        <f>IF((K55-'Resultados ISO 16283-1'!$M$11)&gt;0,K55-'Resultados ISO 16283-1'!$M$11,0)</f>
        <v>0</v>
      </c>
      <c r="BR55" s="145">
        <f>IF((L55-'Resultados ISO 16283-1'!$N$11)&gt;0,L55-'Resultados ISO 16283-1'!$N$11,0)</f>
        <v>0</v>
      </c>
      <c r="BS55" s="145">
        <f>IF((M55-'Resultados ISO 16283-1'!$O$11)&gt;0,M55-'Resultados ISO 16283-1'!$O$11,0)</f>
        <v>0</v>
      </c>
      <c r="BT55" s="145">
        <f>IF((N55-'Resultados ISO 16283-1'!$P$11)&gt;0,N55-'Resultados ISO 16283-1'!$P$11,0)</f>
        <v>0</v>
      </c>
      <c r="BU55" s="145">
        <f>IF((O55-'Resultados ISO 16283-1'!$Q$11)&gt;0,O55-'Resultados ISO 16283-1'!$Q$11,0)</f>
        <v>0</v>
      </c>
      <c r="BV55" s="145">
        <f>IF((P55-'Resultados ISO 16283-1'!$R$11)&gt;0,P55-'Resultados ISO 16283-1'!$R$11,0)</f>
        <v>0</v>
      </c>
      <c r="BW55" s="145">
        <f>IF((Q55-'Resultados ISO 16283-1'!$S$11)&gt;0,Q55-'Resultados ISO 16283-1'!$S$11,0)</f>
        <v>0</v>
      </c>
      <c r="BX55" s="144">
        <f>IF((R55-'Resultados ISO 16283-1'!$T$11)&gt;0,R55-'Resultados ISO 16283-1'!$T$11,0)</f>
        <v>0</v>
      </c>
      <c r="BY55" s="119">
        <f t="shared" si="25"/>
        <v>0</v>
      </c>
      <c r="BZ55" s="118">
        <f t="shared" si="31"/>
        <v>0</v>
      </c>
      <c r="CA55" s="118">
        <f t="shared" si="26"/>
        <v>0</v>
      </c>
      <c r="CB55" s="119"/>
      <c r="CC55" s="353">
        <f>IF((D55-'Resultados ISO 16283-1'!$F$13)&gt;0,D55-'Resultados ISO 16283-1'!$F$13,0)</f>
        <v>0</v>
      </c>
      <c r="CD55" s="142">
        <f>IF((E55-'Resultados ISO 16283-1'!$G$13)&gt;0,E55-'Resultados ISO 16283-1'!$G$13,0)</f>
        <v>0</v>
      </c>
      <c r="CE55" s="142">
        <f>IF((F55-'Resultados ISO 16283-1'!$H$13)&gt;0,F55-'Resultados ISO 16283-1'!$H$13,0)</f>
        <v>0</v>
      </c>
      <c r="CF55" s="142">
        <f>IF((G55-'Resultados ISO 16283-1'!$I$13)&gt;0,G55-'Resultados ISO 16283-1'!$I$13,0)</f>
        <v>0</v>
      </c>
      <c r="CG55" s="142">
        <f>IF((H55-'Resultados ISO 16283-1'!$J$13)&gt;0,H55-'Resultados ISO 16283-1'!$J$13,0)</f>
        <v>0</v>
      </c>
      <c r="CH55" s="142">
        <f>IF((I55-'Resultados ISO 16283-1'!$K$13)&gt;0,I55-'Resultados ISO 16283-1'!$K$13,0)</f>
        <v>0</v>
      </c>
      <c r="CI55" s="142">
        <f>IF((J55-'Resultados ISO 16283-1'!$L$13)&gt;0,J55-'Resultados ISO 16283-1'!$L$13,0)</f>
        <v>0</v>
      </c>
      <c r="CJ55" s="142">
        <f>IF((K55-'Resultados ISO 16283-1'!$M$13)&gt;0,K55-'Resultados ISO 16283-1'!$M$13,0)</f>
        <v>0</v>
      </c>
      <c r="CK55" s="142">
        <f>IF((L55-'Resultados ISO 16283-1'!$N$13)&gt;0,L55-'Resultados ISO 16283-1'!$N$13,0)</f>
        <v>0</v>
      </c>
      <c r="CL55" s="142">
        <f>IF((M55-'Resultados ISO 16283-1'!$O$13)&gt;0,M55-'Resultados ISO 16283-1'!$O$13,0)</f>
        <v>0</v>
      </c>
      <c r="CM55" s="142">
        <f>IF((N55-'Resultados ISO 16283-1'!$P$13)&gt;0,N55-'Resultados ISO 16283-1'!$P$13,0)</f>
        <v>0</v>
      </c>
      <c r="CN55" s="142">
        <f>IF((O55-'Resultados ISO 16283-1'!$Q$13)&gt;0,O55-'Resultados ISO 16283-1'!$Q$13,0)</f>
        <v>0</v>
      </c>
      <c r="CO55" s="142">
        <f>IF((P55-'Resultados ISO 16283-1'!$R$13)&gt;0,P55-'Resultados ISO 16283-1'!$R$13,0)</f>
        <v>0</v>
      </c>
      <c r="CP55" s="142">
        <f>IF((Q55-'Resultados ISO 16283-1'!$S$13)&gt;0,Q55-'Resultados ISO 16283-1'!$S$13,0)</f>
        <v>0</v>
      </c>
      <c r="CQ55" s="142">
        <f>IF((R55-'Resultados ISO 16283-1'!$T$13)&gt;0,R55-'Resultados ISO 16283-1'!$T$13,0)</f>
        <v>0</v>
      </c>
      <c r="CR55" s="354">
        <f>IF((S55-'Resultados ISO 16283-1'!$U$13)&gt;0,S55-'Resultados ISO 16283-1'!$U$13,0)</f>
        <v>0</v>
      </c>
      <c r="CS55" s="127">
        <f t="shared" si="32"/>
        <v>0</v>
      </c>
      <c r="CT55" s="128">
        <f t="shared" si="27"/>
        <v>33</v>
      </c>
      <c r="CU55" s="118">
        <f t="shared" si="33"/>
        <v>0</v>
      </c>
      <c r="CV55" s="118">
        <f t="shared" si="28"/>
        <v>0</v>
      </c>
    </row>
    <row r="56" spans="2:100" ht="14.25">
      <c r="B56" s="129">
        <v>20</v>
      </c>
      <c r="C56" s="147">
        <f t="shared" si="34"/>
        <v>13</v>
      </c>
      <c r="D56" s="132">
        <f t="shared" si="35"/>
        <v>16</v>
      </c>
      <c r="E56" s="132">
        <f t="shared" si="36"/>
        <v>19</v>
      </c>
      <c r="F56" s="132">
        <f t="shared" si="37"/>
        <v>22</v>
      </c>
      <c r="G56" s="132">
        <f t="shared" si="38"/>
        <v>25</v>
      </c>
      <c r="H56" s="132">
        <f t="shared" si="39"/>
        <v>28</v>
      </c>
      <c r="I56" s="132">
        <f t="shared" si="40"/>
        <v>31</v>
      </c>
      <c r="J56" s="132">
        <f t="shared" si="41"/>
        <v>32</v>
      </c>
      <c r="K56" s="132">
        <f t="shared" si="42"/>
        <v>33</v>
      </c>
      <c r="L56" s="132">
        <f t="shared" si="43"/>
        <v>34</v>
      </c>
      <c r="M56" s="132">
        <f t="shared" si="44"/>
        <v>35</v>
      </c>
      <c r="N56" s="132">
        <f t="shared" si="45"/>
        <v>36</v>
      </c>
      <c r="O56" s="132">
        <f t="shared" si="46"/>
        <v>36</v>
      </c>
      <c r="P56" s="132">
        <f t="shared" si="47"/>
        <v>36</v>
      </c>
      <c r="Q56" s="132">
        <f t="shared" si="48"/>
        <v>36</v>
      </c>
      <c r="R56" s="132">
        <f t="shared" si="49"/>
        <v>36</v>
      </c>
      <c r="S56" s="133">
        <f t="shared" si="50"/>
        <v>36</v>
      </c>
      <c r="U56" s="147">
        <f>IF((C56-'Resultados ISO 16283-1'!$E$7)&gt;0,C56-'Resultados ISO 16283-1'!$E$7,0)</f>
        <v>0</v>
      </c>
      <c r="V56" s="132">
        <f>IF((D56-'Resultados ISO 16283-1'!$F$7)&gt;0,D56-'Resultados ISO 16283-1'!$F$7,0)</f>
        <v>0</v>
      </c>
      <c r="W56" s="132">
        <f>IF((E56-'Resultados ISO 16283-1'!$G$7)&gt;0,E56-'Resultados ISO 16283-1'!$G$7,0)</f>
        <v>0</v>
      </c>
      <c r="X56" s="132">
        <f>IF((F56-'Resultados ISO 16283-1'!$H$7)&gt;0,F56-'Resultados ISO 16283-1'!$H$7,0)</f>
        <v>0</v>
      </c>
      <c r="Y56" s="132">
        <f>IF((G56-'Resultados ISO 16283-1'!$I$7)&gt;0,G56-'Resultados ISO 16283-1'!$I$7,0)</f>
        <v>0</v>
      </c>
      <c r="Z56" s="132">
        <f>IF((H56-'Resultados ISO 16283-1'!$J$7)&gt;0,H56-'Resultados ISO 16283-1'!$J$7,0)</f>
        <v>0</v>
      </c>
      <c r="AA56" s="132">
        <f>IF((I56-'Resultados ISO 16283-1'!$K$7)&gt;0,I56-'Resultados ISO 16283-1'!$K$7,0)</f>
        <v>0</v>
      </c>
      <c r="AB56" s="132">
        <f>IF((J56-'Resultados ISO 16283-1'!$L$7)&gt;0,J56-'Resultados ISO 16283-1'!$L$7,0)</f>
        <v>0</v>
      </c>
      <c r="AC56" s="132">
        <f>IF((K56-'Resultados ISO 16283-1'!$M$7)&gt;0,K56-'Resultados ISO 16283-1'!$M$7,0)</f>
        <v>0</v>
      </c>
      <c r="AD56" s="132">
        <f>IF((L56-'Resultados ISO 16283-1'!$N$7)&gt;0,L56-'Resultados ISO 16283-1'!$N$7,0)</f>
        <v>0</v>
      </c>
      <c r="AE56" s="132">
        <f>IF((M56-'Resultados ISO 16283-1'!$O$7)&gt;0,M56-'Resultados ISO 16283-1'!$O$7,0)</f>
        <v>0</v>
      </c>
      <c r="AF56" s="132">
        <f>IF((N56-'Resultados ISO 16283-1'!$P$7)&gt;0,N56-'Resultados ISO 16283-1'!$P$7,0)</f>
        <v>0</v>
      </c>
      <c r="AG56" s="132">
        <f>IF((O56-'Resultados ISO 16283-1'!$Q$7)&gt;0,O56-'Resultados ISO 16283-1'!$Q$7,0)</f>
        <v>0</v>
      </c>
      <c r="AH56" s="132">
        <f>IF((P56-'Resultados ISO 16283-1'!$R$7)&gt;0,P56-'Resultados ISO 16283-1'!$R$7,0)</f>
        <v>0</v>
      </c>
      <c r="AI56" s="132">
        <f>IF((Q56-'Resultados ISO 16283-1'!$S$7)&gt;0,Q56-'Resultados ISO 16283-1'!$S$7,0)</f>
        <v>0</v>
      </c>
      <c r="AJ56" s="133">
        <f>IF((R56-'Resultados ISO 16283-1'!$T$7)&gt;0,R56-'Resultados ISO 16283-1'!$T$7,0)</f>
        <v>0</v>
      </c>
      <c r="AK56" s="355">
        <f t="shared" si="21"/>
        <v>0</v>
      </c>
      <c r="AL56" s="118">
        <f t="shared" si="29"/>
        <v>0</v>
      </c>
      <c r="AM56" s="116">
        <f t="shared" si="22"/>
        <v>0</v>
      </c>
      <c r="AO56" s="147">
        <f>IF((C56-'Resultados ISO 16283-1'!$E$9)&gt;0,C56-'Resultados ISO 16283-1'!$E$9,0)</f>
        <v>0</v>
      </c>
      <c r="AP56" s="132">
        <f>IF((D56-'Resultados ISO 16283-1'!$F$9)&gt;0,D56-'Resultados ISO 16283-1'!$F$9,0)</f>
        <v>0</v>
      </c>
      <c r="AQ56" s="132">
        <f>IF((E56-'Resultados ISO 16283-1'!$G$9)&gt;0,E56-'Resultados ISO 16283-1'!$G$9,0)</f>
        <v>0</v>
      </c>
      <c r="AR56" s="132">
        <f>IF((F56-'Resultados ISO 16283-1'!$H$9)&gt;0,F56-'Resultados ISO 16283-1'!$H$9,0)</f>
        <v>0</v>
      </c>
      <c r="AS56" s="132">
        <f>IF((G56-'Resultados ISO 16283-1'!$I$9)&gt;0,G56-'Resultados ISO 16283-1'!$I$9,0)</f>
        <v>0</v>
      </c>
      <c r="AT56" s="132">
        <f>IF((H56-'Resultados ISO 16283-1'!$J$9)&gt;0,H56-'Resultados ISO 16283-1'!$J$9,0)</f>
        <v>0</v>
      </c>
      <c r="AU56" s="132">
        <f>IF((I56-'Resultados ISO 16283-1'!$K$9)&gt;0,I56-'Resultados ISO 16283-1'!$K$9,0)</f>
        <v>0</v>
      </c>
      <c r="AV56" s="132">
        <f>IF((J56-'Resultados ISO 16283-1'!$L$9)&gt;0,J56-'Resultados ISO 16283-1'!$L$9,0)</f>
        <v>0</v>
      </c>
      <c r="AW56" s="132">
        <f>IF((K56-'Resultados ISO 16283-1'!$M$9)&gt;0,K56-'Resultados ISO 16283-1'!$M$9,0)</f>
        <v>0</v>
      </c>
      <c r="AX56" s="132">
        <f>IF((L56-'Resultados ISO 16283-1'!$N$9)&gt;0,L56-'Resultados ISO 16283-1'!$N$9,0)</f>
        <v>0</v>
      </c>
      <c r="AY56" s="132">
        <f>IF((M56-'Resultados ISO 16283-1'!$O$9)&gt;0,M56-'Resultados ISO 16283-1'!$O$9,0)</f>
        <v>0</v>
      </c>
      <c r="AZ56" s="132">
        <f>IF((N56-'Resultados ISO 16283-1'!$P$9)&gt;0,N56-'Resultados ISO 16283-1'!$P$9,0)</f>
        <v>0</v>
      </c>
      <c r="BA56" s="132">
        <f>IF((O56-'Resultados ISO 16283-1'!$Q$9)&gt;0,O56-'Resultados ISO 16283-1'!$Q$9,0)</f>
        <v>0</v>
      </c>
      <c r="BB56" s="132">
        <f>IF((P56-'Resultados ISO 16283-1'!$R$9)&gt;0,P56-'Resultados ISO 16283-1'!$R$9,0)</f>
        <v>0</v>
      </c>
      <c r="BC56" s="132">
        <f>IF((Q56-'Resultados ISO 16283-1'!$S$9)&gt;0,Q56-'Resultados ISO 16283-1'!$S$9,0)</f>
        <v>0</v>
      </c>
      <c r="BD56" s="133">
        <f>IF((R56-'Resultados ISO 16283-1'!$T$9)&gt;0,R56-'Resultados ISO 16283-1'!$T$9,0)</f>
        <v>0</v>
      </c>
      <c r="BE56" s="128">
        <f t="shared" si="23"/>
        <v>0</v>
      </c>
      <c r="BF56" s="137">
        <f t="shared" si="30"/>
        <v>0</v>
      </c>
      <c r="BG56" s="118">
        <f t="shared" si="24"/>
        <v>0</v>
      </c>
      <c r="BH56" s="119"/>
      <c r="BI56" s="146">
        <f>IF((C56-'Resultados ISO 16283-1'!$E$11)&gt;0,C56-'Resultados ISO 16283-1'!$E$11,0)</f>
        <v>0</v>
      </c>
      <c r="BJ56" s="145">
        <f>IF((D56-'Resultados ISO 16283-1'!$F$11)&gt;0,D56-'Resultados ISO 16283-1'!$F$11,0)</f>
        <v>0</v>
      </c>
      <c r="BK56" s="145">
        <f>IF((E56-'Resultados ISO 16283-1'!$G$11)&gt;0,E56-'Resultados ISO 16283-1'!$G$11,0)</f>
        <v>0</v>
      </c>
      <c r="BL56" s="145">
        <f>IF((F56-'Resultados ISO 16283-1'!$H$11)&gt;0,F56-'Resultados ISO 16283-1'!$H$11,0)</f>
        <v>0</v>
      </c>
      <c r="BM56" s="145">
        <f>IF((G56-'Resultados ISO 16283-1'!$I$11)&gt;0,G56-'Resultados ISO 16283-1'!$I$11,0)</f>
        <v>0</v>
      </c>
      <c r="BN56" s="145">
        <f>IF((H56-'Resultados ISO 16283-1'!$J$11)&gt;0,H56-'Resultados ISO 16283-1'!$J$11,0)</f>
        <v>0</v>
      </c>
      <c r="BO56" s="145">
        <f>IF((I56-'Resultados ISO 16283-1'!$K$11)&gt;0,I56-'Resultados ISO 16283-1'!$K$11,0)</f>
        <v>0</v>
      </c>
      <c r="BP56" s="145">
        <f>IF((J56-'Resultados ISO 16283-1'!$L$11)&gt;0,J56-'Resultados ISO 16283-1'!$L$11,0)</f>
        <v>0</v>
      </c>
      <c r="BQ56" s="145">
        <f>IF((K56-'Resultados ISO 16283-1'!$M$11)&gt;0,K56-'Resultados ISO 16283-1'!$M$11,0)</f>
        <v>0</v>
      </c>
      <c r="BR56" s="145">
        <f>IF((L56-'Resultados ISO 16283-1'!$N$11)&gt;0,L56-'Resultados ISO 16283-1'!$N$11,0)</f>
        <v>0</v>
      </c>
      <c r="BS56" s="145">
        <f>IF((M56-'Resultados ISO 16283-1'!$O$11)&gt;0,M56-'Resultados ISO 16283-1'!$O$11,0)</f>
        <v>0</v>
      </c>
      <c r="BT56" s="145">
        <f>IF((N56-'Resultados ISO 16283-1'!$P$11)&gt;0,N56-'Resultados ISO 16283-1'!$P$11,0)</f>
        <v>0</v>
      </c>
      <c r="BU56" s="145">
        <f>IF((O56-'Resultados ISO 16283-1'!$Q$11)&gt;0,O56-'Resultados ISO 16283-1'!$Q$11,0)</f>
        <v>0</v>
      </c>
      <c r="BV56" s="145">
        <f>IF((P56-'Resultados ISO 16283-1'!$R$11)&gt;0,P56-'Resultados ISO 16283-1'!$R$11,0)</f>
        <v>0</v>
      </c>
      <c r="BW56" s="145">
        <f>IF((Q56-'Resultados ISO 16283-1'!$S$11)&gt;0,Q56-'Resultados ISO 16283-1'!$S$11,0)</f>
        <v>0</v>
      </c>
      <c r="BX56" s="144">
        <f>IF((R56-'Resultados ISO 16283-1'!$T$11)&gt;0,R56-'Resultados ISO 16283-1'!$T$11,0)</f>
        <v>0</v>
      </c>
      <c r="BY56" s="119">
        <f t="shared" si="25"/>
        <v>0</v>
      </c>
      <c r="BZ56" s="118">
        <f t="shared" si="31"/>
        <v>0</v>
      </c>
      <c r="CA56" s="118">
        <f t="shared" si="26"/>
        <v>0</v>
      </c>
      <c r="CB56" s="119"/>
      <c r="CC56" s="353">
        <f>IF((D56-'Resultados ISO 16283-1'!$F$13)&gt;0,D56-'Resultados ISO 16283-1'!$F$13,0)</f>
        <v>0</v>
      </c>
      <c r="CD56" s="142">
        <f>IF((E56-'Resultados ISO 16283-1'!$G$13)&gt;0,E56-'Resultados ISO 16283-1'!$G$13,0)</f>
        <v>0</v>
      </c>
      <c r="CE56" s="142">
        <f>IF((F56-'Resultados ISO 16283-1'!$H$13)&gt;0,F56-'Resultados ISO 16283-1'!$H$13,0)</f>
        <v>0</v>
      </c>
      <c r="CF56" s="142">
        <f>IF((G56-'Resultados ISO 16283-1'!$I$13)&gt;0,G56-'Resultados ISO 16283-1'!$I$13,0)</f>
        <v>0</v>
      </c>
      <c r="CG56" s="142">
        <f>IF((H56-'Resultados ISO 16283-1'!$J$13)&gt;0,H56-'Resultados ISO 16283-1'!$J$13,0)</f>
        <v>0</v>
      </c>
      <c r="CH56" s="142">
        <f>IF((I56-'Resultados ISO 16283-1'!$K$13)&gt;0,I56-'Resultados ISO 16283-1'!$K$13,0)</f>
        <v>0</v>
      </c>
      <c r="CI56" s="142">
        <f>IF((J56-'Resultados ISO 16283-1'!$L$13)&gt;0,J56-'Resultados ISO 16283-1'!$L$13,0)</f>
        <v>0</v>
      </c>
      <c r="CJ56" s="142">
        <f>IF((K56-'Resultados ISO 16283-1'!$M$13)&gt;0,K56-'Resultados ISO 16283-1'!$M$13,0)</f>
        <v>0</v>
      </c>
      <c r="CK56" s="142">
        <f>IF((L56-'Resultados ISO 16283-1'!$N$13)&gt;0,L56-'Resultados ISO 16283-1'!$N$13,0)</f>
        <v>0</v>
      </c>
      <c r="CL56" s="142">
        <f>IF((M56-'Resultados ISO 16283-1'!$O$13)&gt;0,M56-'Resultados ISO 16283-1'!$O$13,0)</f>
        <v>0</v>
      </c>
      <c r="CM56" s="142">
        <f>IF((N56-'Resultados ISO 16283-1'!$P$13)&gt;0,N56-'Resultados ISO 16283-1'!$P$13,0)</f>
        <v>0</v>
      </c>
      <c r="CN56" s="142">
        <f>IF((O56-'Resultados ISO 16283-1'!$Q$13)&gt;0,O56-'Resultados ISO 16283-1'!$Q$13,0)</f>
        <v>0</v>
      </c>
      <c r="CO56" s="142">
        <f>IF((P56-'Resultados ISO 16283-1'!$R$13)&gt;0,P56-'Resultados ISO 16283-1'!$R$13,0)</f>
        <v>0</v>
      </c>
      <c r="CP56" s="142">
        <f>IF((Q56-'Resultados ISO 16283-1'!$S$13)&gt;0,Q56-'Resultados ISO 16283-1'!$S$13,0)</f>
        <v>0</v>
      </c>
      <c r="CQ56" s="142">
        <f>IF((R56-'Resultados ISO 16283-1'!$T$13)&gt;0,R56-'Resultados ISO 16283-1'!$T$13,0)</f>
        <v>0</v>
      </c>
      <c r="CR56" s="354">
        <f>IF((S56-'Resultados ISO 16283-1'!$U$13)&gt;0,S56-'Resultados ISO 16283-1'!$U$13,0)</f>
        <v>0</v>
      </c>
      <c r="CS56" s="127">
        <f t="shared" si="32"/>
        <v>0</v>
      </c>
      <c r="CT56" s="128">
        <f t="shared" si="27"/>
        <v>32</v>
      </c>
      <c r="CU56" s="118">
        <f t="shared" si="33"/>
        <v>0</v>
      </c>
      <c r="CV56" s="118">
        <f t="shared" si="28"/>
        <v>0</v>
      </c>
    </row>
    <row r="57" spans="2:100" ht="14.25">
      <c r="B57" s="129">
        <v>21</v>
      </c>
      <c r="C57" s="147">
        <f t="shared" si="34"/>
        <v>12</v>
      </c>
      <c r="D57" s="132">
        <f t="shared" si="35"/>
        <v>15</v>
      </c>
      <c r="E57" s="132">
        <f t="shared" si="36"/>
        <v>18</v>
      </c>
      <c r="F57" s="132">
        <f t="shared" si="37"/>
        <v>21</v>
      </c>
      <c r="G57" s="132">
        <f t="shared" si="38"/>
        <v>24</v>
      </c>
      <c r="H57" s="132">
        <f t="shared" si="39"/>
        <v>27</v>
      </c>
      <c r="I57" s="132">
        <f t="shared" si="40"/>
        <v>30</v>
      </c>
      <c r="J57" s="132">
        <f t="shared" si="41"/>
        <v>31</v>
      </c>
      <c r="K57" s="132">
        <f t="shared" si="42"/>
        <v>32</v>
      </c>
      <c r="L57" s="132">
        <f t="shared" si="43"/>
        <v>33</v>
      </c>
      <c r="M57" s="132">
        <f t="shared" si="44"/>
        <v>34</v>
      </c>
      <c r="N57" s="132">
        <f t="shared" si="45"/>
        <v>35</v>
      </c>
      <c r="O57" s="132">
        <f t="shared" si="46"/>
        <v>35</v>
      </c>
      <c r="P57" s="132">
        <f t="shared" si="47"/>
        <v>35</v>
      </c>
      <c r="Q57" s="132">
        <f t="shared" si="48"/>
        <v>35</v>
      </c>
      <c r="R57" s="132">
        <f t="shared" si="49"/>
        <v>35</v>
      </c>
      <c r="S57" s="133">
        <f t="shared" si="50"/>
        <v>35</v>
      </c>
      <c r="U57" s="147">
        <f>IF((C57-'Resultados ISO 16283-1'!$E$7)&gt;0,C57-'Resultados ISO 16283-1'!$E$7,0)</f>
        <v>0</v>
      </c>
      <c r="V57" s="132">
        <f>IF((D57-'Resultados ISO 16283-1'!$F$7)&gt;0,D57-'Resultados ISO 16283-1'!$F$7,0)</f>
        <v>0</v>
      </c>
      <c r="W57" s="132">
        <f>IF((E57-'Resultados ISO 16283-1'!$G$7)&gt;0,E57-'Resultados ISO 16283-1'!$G$7,0)</f>
        <v>0</v>
      </c>
      <c r="X57" s="132">
        <f>IF((F57-'Resultados ISO 16283-1'!$H$7)&gt;0,F57-'Resultados ISO 16283-1'!$H$7,0)</f>
        <v>0</v>
      </c>
      <c r="Y57" s="132">
        <f>IF((G57-'Resultados ISO 16283-1'!$I$7)&gt;0,G57-'Resultados ISO 16283-1'!$I$7,0)</f>
        <v>0</v>
      </c>
      <c r="Z57" s="132">
        <f>IF((H57-'Resultados ISO 16283-1'!$J$7)&gt;0,H57-'Resultados ISO 16283-1'!$J$7,0)</f>
        <v>0</v>
      </c>
      <c r="AA57" s="132">
        <f>IF((I57-'Resultados ISO 16283-1'!$K$7)&gt;0,I57-'Resultados ISO 16283-1'!$K$7,0)</f>
        <v>0</v>
      </c>
      <c r="AB57" s="132">
        <f>IF((J57-'Resultados ISO 16283-1'!$L$7)&gt;0,J57-'Resultados ISO 16283-1'!$L$7,0)</f>
        <v>0</v>
      </c>
      <c r="AC57" s="132">
        <f>IF((K57-'Resultados ISO 16283-1'!$M$7)&gt;0,K57-'Resultados ISO 16283-1'!$M$7,0)</f>
        <v>0</v>
      </c>
      <c r="AD57" s="132">
        <f>IF((L57-'Resultados ISO 16283-1'!$N$7)&gt;0,L57-'Resultados ISO 16283-1'!$N$7,0)</f>
        <v>0</v>
      </c>
      <c r="AE57" s="132">
        <f>IF((M57-'Resultados ISO 16283-1'!$O$7)&gt;0,M57-'Resultados ISO 16283-1'!$O$7,0)</f>
        <v>0</v>
      </c>
      <c r="AF57" s="132">
        <f>IF((N57-'Resultados ISO 16283-1'!$P$7)&gt;0,N57-'Resultados ISO 16283-1'!$P$7,0)</f>
        <v>0</v>
      </c>
      <c r="AG57" s="132">
        <f>IF((O57-'Resultados ISO 16283-1'!$Q$7)&gt;0,O57-'Resultados ISO 16283-1'!$Q$7,0)</f>
        <v>0</v>
      </c>
      <c r="AH57" s="132">
        <f>IF((P57-'Resultados ISO 16283-1'!$R$7)&gt;0,P57-'Resultados ISO 16283-1'!$R$7,0)</f>
        <v>0</v>
      </c>
      <c r="AI57" s="132">
        <f>IF((Q57-'Resultados ISO 16283-1'!$S$7)&gt;0,Q57-'Resultados ISO 16283-1'!$S$7,0)</f>
        <v>0</v>
      </c>
      <c r="AJ57" s="133">
        <f>IF((R57-'Resultados ISO 16283-1'!$T$7)&gt;0,R57-'Resultados ISO 16283-1'!$T$7,0)</f>
        <v>0</v>
      </c>
      <c r="AK57" s="355">
        <f t="shared" si="21"/>
        <v>0</v>
      </c>
      <c r="AL57" s="118">
        <f t="shared" si="29"/>
        <v>0</v>
      </c>
      <c r="AM57" s="116">
        <f t="shared" si="22"/>
        <v>0</v>
      </c>
      <c r="AO57" s="147">
        <f>IF((C57-'Resultados ISO 16283-1'!$E$9)&gt;0,C57-'Resultados ISO 16283-1'!$E$9,0)</f>
        <v>0</v>
      </c>
      <c r="AP57" s="132">
        <f>IF((D57-'Resultados ISO 16283-1'!$F$9)&gt;0,D57-'Resultados ISO 16283-1'!$F$9,0)</f>
        <v>0</v>
      </c>
      <c r="AQ57" s="132">
        <f>IF((E57-'Resultados ISO 16283-1'!$G$9)&gt;0,E57-'Resultados ISO 16283-1'!$G$9,0)</f>
        <v>0</v>
      </c>
      <c r="AR57" s="132">
        <f>IF((F57-'Resultados ISO 16283-1'!$H$9)&gt;0,F57-'Resultados ISO 16283-1'!$H$9,0)</f>
        <v>0</v>
      </c>
      <c r="AS57" s="132">
        <f>IF((G57-'Resultados ISO 16283-1'!$I$9)&gt;0,G57-'Resultados ISO 16283-1'!$I$9,0)</f>
        <v>0</v>
      </c>
      <c r="AT57" s="132">
        <f>IF((H57-'Resultados ISO 16283-1'!$J$9)&gt;0,H57-'Resultados ISO 16283-1'!$J$9,0)</f>
        <v>0</v>
      </c>
      <c r="AU57" s="132">
        <f>IF((I57-'Resultados ISO 16283-1'!$K$9)&gt;0,I57-'Resultados ISO 16283-1'!$K$9,0)</f>
        <v>0</v>
      </c>
      <c r="AV57" s="132">
        <f>IF((J57-'Resultados ISO 16283-1'!$L$9)&gt;0,J57-'Resultados ISO 16283-1'!$L$9,0)</f>
        <v>0</v>
      </c>
      <c r="AW57" s="132">
        <f>IF((K57-'Resultados ISO 16283-1'!$M$9)&gt;0,K57-'Resultados ISO 16283-1'!$M$9,0)</f>
        <v>0</v>
      </c>
      <c r="AX57" s="132">
        <f>IF((L57-'Resultados ISO 16283-1'!$N$9)&gt;0,L57-'Resultados ISO 16283-1'!$N$9,0)</f>
        <v>0</v>
      </c>
      <c r="AY57" s="132">
        <f>IF((M57-'Resultados ISO 16283-1'!$O$9)&gt;0,M57-'Resultados ISO 16283-1'!$O$9,0)</f>
        <v>0</v>
      </c>
      <c r="AZ57" s="132">
        <f>IF((N57-'Resultados ISO 16283-1'!$P$9)&gt;0,N57-'Resultados ISO 16283-1'!$P$9,0)</f>
        <v>0</v>
      </c>
      <c r="BA57" s="132">
        <f>IF((O57-'Resultados ISO 16283-1'!$Q$9)&gt;0,O57-'Resultados ISO 16283-1'!$Q$9,0)</f>
        <v>0</v>
      </c>
      <c r="BB57" s="132">
        <f>IF((P57-'Resultados ISO 16283-1'!$R$9)&gt;0,P57-'Resultados ISO 16283-1'!$R$9,0)</f>
        <v>0</v>
      </c>
      <c r="BC57" s="132">
        <f>IF((Q57-'Resultados ISO 16283-1'!$S$9)&gt;0,Q57-'Resultados ISO 16283-1'!$S$9,0)</f>
        <v>0</v>
      </c>
      <c r="BD57" s="133">
        <f>IF((R57-'Resultados ISO 16283-1'!$T$9)&gt;0,R57-'Resultados ISO 16283-1'!$T$9,0)</f>
        <v>0</v>
      </c>
      <c r="BE57" s="128">
        <f t="shared" si="23"/>
        <v>0</v>
      </c>
      <c r="BF57" s="137">
        <f t="shared" si="30"/>
        <v>0</v>
      </c>
      <c r="BG57" s="118">
        <f t="shared" si="24"/>
        <v>0</v>
      </c>
      <c r="BH57" s="119"/>
      <c r="BI57" s="146">
        <f>IF((C57-'Resultados ISO 16283-1'!$E$11)&gt;0,C57-'Resultados ISO 16283-1'!$E$11,0)</f>
        <v>0</v>
      </c>
      <c r="BJ57" s="145">
        <f>IF((D57-'Resultados ISO 16283-1'!$F$11)&gt;0,D57-'Resultados ISO 16283-1'!$F$11,0)</f>
        <v>0</v>
      </c>
      <c r="BK57" s="145">
        <f>IF((E57-'Resultados ISO 16283-1'!$G$11)&gt;0,E57-'Resultados ISO 16283-1'!$G$11,0)</f>
        <v>0</v>
      </c>
      <c r="BL57" s="145">
        <f>IF((F57-'Resultados ISO 16283-1'!$H$11)&gt;0,F57-'Resultados ISO 16283-1'!$H$11,0)</f>
        <v>0</v>
      </c>
      <c r="BM57" s="145">
        <f>IF((G57-'Resultados ISO 16283-1'!$I$11)&gt;0,G57-'Resultados ISO 16283-1'!$I$11,0)</f>
        <v>0</v>
      </c>
      <c r="BN57" s="145">
        <f>IF((H57-'Resultados ISO 16283-1'!$J$11)&gt;0,H57-'Resultados ISO 16283-1'!$J$11,0)</f>
        <v>0</v>
      </c>
      <c r="BO57" s="145">
        <f>IF((I57-'Resultados ISO 16283-1'!$K$11)&gt;0,I57-'Resultados ISO 16283-1'!$K$11,0)</f>
        <v>0</v>
      </c>
      <c r="BP57" s="145">
        <f>IF((J57-'Resultados ISO 16283-1'!$L$11)&gt;0,J57-'Resultados ISO 16283-1'!$L$11,0)</f>
        <v>0</v>
      </c>
      <c r="BQ57" s="145">
        <f>IF((K57-'Resultados ISO 16283-1'!$M$11)&gt;0,K57-'Resultados ISO 16283-1'!$M$11,0)</f>
        <v>0</v>
      </c>
      <c r="BR57" s="145">
        <f>IF((L57-'Resultados ISO 16283-1'!$N$11)&gt;0,L57-'Resultados ISO 16283-1'!$N$11,0)</f>
        <v>0</v>
      </c>
      <c r="BS57" s="145">
        <f>IF((M57-'Resultados ISO 16283-1'!$O$11)&gt;0,M57-'Resultados ISO 16283-1'!$O$11,0)</f>
        <v>0</v>
      </c>
      <c r="BT57" s="145">
        <f>IF((N57-'Resultados ISO 16283-1'!$P$11)&gt;0,N57-'Resultados ISO 16283-1'!$P$11,0)</f>
        <v>0</v>
      </c>
      <c r="BU57" s="145">
        <f>IF((O57-'Resultados ISO 16283-1'!$Q$11)&gt;0,O57-'Resultados ISO 16283-1'!$Q$11,0)</f>
        <v>0</v>
      </c>
      <c r="BV57" s="145">
        <f>IF((P57-'Resultados ISO 16283-1'!$R$11)&gt;0,P57-'Resultados ISO 16283-1'!$R$11,0)</f>
        <v>0</v>
      </c>
      <c r="BW57" s="145">
        <f>IF((Q57-'Resultados ISO 16283-1'!$S$11)&gt;0,Q57-'Resultados ISO 16283-1'!$S$11,0)</f>
        <v>0</v>
      </c>
      <c r="BX57" s="144">
        <f>IF((R57-'Resultados ISO 16283-1'!$T$11)&gt;0,R57-'Resultados ISO 16283-1'!$T$11,0)</f>
        <v>0</v>
      </c>
      <c r="BY57" s="119">
        <f t="shared" si="25"/>
        <v>0</v>
      </c>
      <c r="BZ57" s="118">
        <f t="shared" si="31"/>
        <v>0</v>
      </c>
      <c r="CA57" s="118">
        <f t="shared" si="26"/>
        <v>0</v>
      </c>
      <c r="CB57" s="119"/>
      <c r="CC57" s="353">
        <f>IF((D57-'Resultados ISO 16283-1'!$F$13)&gt;0,D57-'Resultados ISO 16283-1'!$F$13,0)</f>
        <v>0</v>
      </c>
      <c r="CD57" s="142">
        <f>IF((E57-'Resultados ISO 16283-1'!$G$13)&gt;0,E57-'Resultados ISO 16283-1'!$G$13,0)</f>
        <v>0</v>
      </c>
      <c r="CE57" s="142">
        <f>IF((F57-'Resultados ISO 16283-1'!$H$13)&gt;0,F57-'Resultados ISO 16283-1'!$H$13,0)</f>
        <v>0</v>
      </c>
      <c r="CF57" s="142">
        <f>IF((G57-'Resultados ISO 16283-1'!$I$13)&gt;0,G57-'Resultados ISO 16283-1'!$I$13,0)</f>
        <v>0</v>
      </c>
      <c r="CG57" s="142">
        <f>IF((H57-'Resultados ISO 16283-1'!$J$13)&gt;0,H57-'Resultados ISO 16283-1'!$J$13,0)</f>
        <v>0</v>
      </c>
      <c r="CH57" s="142">
        <f>IF((I57-'Resultados ISO 16283-1'!$K$13)&gt;0,I57-'Resultados ISO 16283-1'!$K$13,0)</f>
        <v>0</v>
      </c>
      <c r="CI57" s="142">
        <f>IF((J57-'Resultados ISO 16283-1'!$L$13)&gt;0,J57-'Resultados ISO 16283-1'!$L$13,0)</f>
        <v>0</v>
      </c>
      <c r="CJ57" s="142">
        <f>IF((K57-'Resultados ISO 16283-1'!$M$13)&gt;0,K57-'Resultados ISO 16283-1'!$M$13,0)</f>
        <v>0</v>
      </c>
      <c r="CK57" s="142">
        <f>IF((L57-'Resultados ISO 16283-1'!$N$13)&gt;0,L57-'Resultados ISO 16283-1'!$N$13,0)</f>
        <v>0</v>
      </c>
      <c r="CL57" s="142">
        <f>IF((M57-'Resultados ISO 16283-1'!$O$13)&gt;0,M57-'Resultados ISO 16283-1'!$O$13,0)</f>
        <v>0</v>
      </c>
      <c r="CM57" s="142">
        <f>IF((N57-'Resultados ISO 16283-1'!$P$13)&gt;0,N57-'Resultados ISO 16283-1'!$P$13,0)</f>
        <v>0</v>
      </c>
      <c r="CN57" s="142">
        <f>IF((O57-'Resultados ISO 16283-1'!$Q$13)&gt;0,O57-'Resultados ISO 16283-1'!$Q$13,0)</f>
        <v>0</v>
      </c>
      <c r="CO57" s="142">
        <f>IF((P57-'Resultados ISO 16283-1'!$R$13)&gt;0,P57-'Resultados ISO 16283-1'!$R$13,0)</f>
        <v>0</v>
      </c>
      <c r="CP57" s="142">
        <f>IF((Q57-'Resultados ISO 16283-1'!$S$13)&gt;0,Q57-'Resultados ISO 16283-1'!$S$13,0)</f>
        <v>0</v>
      </c>
      <c r="CQ57" s="142">
        <f>IF((R57-'Resultados ISO 16283-1'!$T$13)&gt;0,R57-'Resultados ISO 16283-1'!$T$13,0)</f>
        <v>0</v>
      </c>
      <c r="CR57" s="354">
        <f>IF((S57-'Resultados ISO 16283-1'!$U$13)&gt;0,S57-'Resultados ISO 16283-1'!$U$13,0)</f>
        <v>0</v>
      </c>
      <c r="CS57" s="127">
        <f t="shared" si="32"/>
        <v>0</v>
      </c>
      <c r="CT57" s="128">
        <f t="shared" si="27"/>
        <v>31</v>
      </c>
      <c r="CU57" s="118">
        <f t="shared" si="33"/>
        <v>0</v>
      </c>
      <c r="CV57" s="118">
        <f t="shared" si="28"/>
        <v>0</v>
      </c>
    </row>
    <row r="58" spans="2:100" ht="14.25">
      <c r="B58" s="129">
        <v>22</v>
      </c>
      <c r="C58" s="147">
        <f t="shared" si="34"/>
        <v>11</v>
      </c>
      <c r="D58" s="132">
        <f t="shared" si="35"/>
        <v>14</v>
      </c>
      <c r="E58" s="132">
        <f t="shared" si="36"/>
        <v>17</v>
      </c>
      <c r="F58" s="132">
        <f t="shared" si="37"/>
        <v>20</v>
      </c>
      <c r="G58" s="132">
        <f t="shared" si="38"/>
        <v>23</v>
      </c>
      <c r="H58" s="132">
        <f t="shared" si="39"/>
        <v>26</v>
      </c>
      <c r="I58" s="132">
        <f t="shared" si="40"/>
        <v>29</v>
      </c>
      <c r="J58" s="132">
        <f t="shared" si="41"/>
        <v>30</v>
      </c>
      <c r="K58" s="132">
        <f t="shared" si="42"/>
        <v>31</v>
      </c>
      <c r="L58" s="132">
        <f t="shared" si="43"/>
        <v>32</v>
      </c>
      <c r="M58" s="132">
        <f t="shared" si="44"/>
        <v>33</v>
      </c>
      <c r="N58" s="132">
        <f t="shared" si="45"/>
        <v>34</v>
      </c>
      <c r="O58" s="132">
        <f t="shared" si="46"/>
        <v>34</v>
      </c>
      <c r="P58" s="132">
        <f t="shared" si="47"/>
        <v>34</v>
      </c>
      <c r="Q58" s="132">
        <f t="shared" si="48"/>
        <v>34</v>
      </c>
      <c r="R58" s="132">
        <f t="shared" si="49"/>
        <v>34</v>
      </c>
      <c r="S58" s="133">
        <f t="shared" si="50"/>
        <v>34</v>
      </c>
      <c r="U58" s="147">
        <f>IF((C58-'Resultados ISO 16283-1'!$E$7)&gt;0,C58-'Resultados ISO 16283-1'!$E$7,0)</f>
        <v>0</v>
      </c>
      <c r="V58" s="132">
        <f>IF((D58-'Resultados ISO 16283-1'!$F$7)&gt;0,D58-'Resultados ISO 16283-1'!$F$7,0)</f>
        <v>0</v>
      </c>
      <c r="W58" s="132">
        <f>IF((E58-'Resultados ISO 16283-1'!$G$7)&gt;0,E58-'Resultados ISO 16283-1'!$G$7,0)</f>
        <v>0</v>
      </c>
      <c r="X58" s="132">
        <f>IF((F58-'Resultados ISO 16283-1'!$H$7)&gt;0,F58-'Resultados ISO 16283-1'!$H$7,0)</f>
        <v>0</v>
      </c>
      <c r="Y58" s="132">
        <f>IF((G58-'Resultados ISO 16283-1'!$I$7)&gt;0,G58-'Resultados ISO 16283-1'!$I$7,0)</f>
        <v>0</v>
      </c>
      <c r="Z58" s="132">
        <f>IF((H58-'Resultados ISO 16283-1'!$J$7)&gt;0,H58-'Resultados ISO 16283-1'!$J$7,0)</f>
        <v>0</v>
      </c>
      <c r="AA58" s="132">
        <f>IF((I58-'Resultados ISO 16283-1'!$K$7)&gt;0,I58-'Resultados ISO 16283-1'!$K$7,0)</f>
        <v>0</v>
      </c>
      <c r="AB58" s="132">
        <f>IF((J58-'Resultados ISO 16283-1'!$L$7)&gt;0,J58-'Resultados ISO 16283-1'!$L$7,0)</f>
        <v>0</v>
      </c>
      <c r="AC58" s="132">
        <f>IF((K58-'Resultados ISO 16283-1'!$M$7)&gt;0,K58-'Resultados ISO 16283-1'!$M$7,0)</f>
        <v>0</v>
      </c>
      <c r="AD58" s="132">
        <f>IF((L58-'Resultados ISO 16283-1'!$N$7)&gt;0,L58-'Resultados ISO 16283-1'!$N$7,0)</f>
        <v>0</v>
      </c>
      <c r="AE58" s="132">
        <f>IF((M58-'Resultados ISO 16283-1'!$O$7)&gt;0,M58-'Resultados ISO 16283-1'!$O$7,0)</f>
        <v>0</v>
      </c>
      <c r="AF58" s="132">
        <f>IF((N58-'Resultados ISO 16283-1'!$P$7)&gt;0,N58-'Resultados ISO 16283-1'!$P$7,0)</f>
        <v>0</v>
      </c>
      <c r="AG58" s="132">
        <f>IF((O58-'Resultados ISO 16283-1'!$Q$7)&gt;0,O58-'Resultados ISO 16283-1'!$Q$7,0)</f>
        <v>0</v>
      </c>
      <c r="AH58" s="132">
        <f>IF((P58-'Resultados ISO 16283-1'!$R$7)&gt;0,P58-'Resultados ISO 16283-1'!$R$7,0)</f>
        <v>0</v>
      </c>
      <c r="AI58" s="132">
        <f>IF((Q58-'Resultados ISO 16283-1'!$S$7)&gt;0,Q58-'Resultados ISO 16283-1'!$S$7,0)</f>
        <v>0</v>
      </c>
      <c r="AJ58" s="133">
        <f>IF((R58-'Resultados ISO 16283-1'!$T$7)&gt;0,R58-'Resultados ISO 16283-1'!$T$7,0)</f>
        <v>0</v>
      </c>
      <c r="AK58" s="355">
        <f t="shared" si="21"/>
        <v>0</v>
      </c>
      <c r="AL58" s="118">
        <f t="shared" si="29"/>
        <v>0</v>
      </c>
      <c r="AM58" s="116">
        <f t="shared" si="22"/>
        <v>0</v>
      </c>
      <c r="AO58" s="147">
        <f>IF((C58-'Resultados ISO 16283-1'!$E$9)&gt;0,C58-'Resultados ISO 16283-1'!$E$9,0)</f>
        <v>0</v>
      </c>
      <c r="AP58" s="132">
        <f>IF((D58-'Resultados ISO 16283-1'!$F$9)&gt;0,D58-'Resultados ISO 16283-1'!$F$9,0)</f>
        <v>0</v>
      </c>
      <c r="AQ58" s="132">
        <f>IF((E58-'Resultados ISO 16283-1'!$G$9)&gt;0,E58-'Resultados ISO 16283-1'!$G$9,0)</f>
        <v>0</v>
      </c>
      <c r="AR58" s="132">
        <f>IF((F58-'Resultados ISO 16283-1'!$H$9)&gt;0,F58-'Resultados ISO 16283-1'!$H$9,0)</f>
        <v>0</v>
      </c>
      <c r="AS58" s="132">
        <f>IF((G58-'Resultados ISO 16283-1'!$I$9)&gt;0,G58-'Resultados ISO 16283-1'!$I$9,0)</f>
        <v>0</v>
      </c>
      <c r="AT58" s="132">
        <f>IF((H58-'Resultados ISO 16283-1'!$J$9)&gt;0,H58-'Resultados ISO 16283-1'!$J$9,0)</f>
        <v>0</v>
      </c>
      <c r="AU58" s="132">
        <f>IF((I58-'Resultados ISO 16283-1'!$K$9)&gt;0,I58-'Resultados ISO 16283-1'!$K$9,0)</f>
        <v>0</v>
      </c>
      <c r="AV58" s="132">
        <f>IF((J58-'Resultados ISO 16283-1'!$L$9)&gt;0,J58-'Resultados ISO 16283-1'!$L$9,0)</f>
        <v>0</v>
      </c>
      <c r="AW58" s="132">
        <f>IF((K58-'Resultados ISO 16283-1'!$M$9)&gt;0,K58-'Resultados ISO 16283-1'!$M$9,0)</f>
        <v>0</v>
      </c>
      <c r="AX58" s="132">
        <f>IF((L58-'Resultados ISO 16283-1'!$N$9)&gt;0,L58-'Resultados ISO 16283-1'!$N$9,0)</f>
        <v>0</v>
      </c>
      <c r="AY58" s="132">
        <f>IF((M58-'Resultados ISO 16283-1'!$O$9)&gt;0,M58-'Resultados ISO 16283-1'!$O$9,0)</f>
        <v>0</v>
      </c>
      <c r="AZ58" s="132">
        <f>IF((N58-'Resultados ISO 16283-1'!$P$9)&gt;0,N58-'Resultados ISO 16283-1'!$P$9,0)</f>
        <v>0</v>
      </c>
      <c r="BA58" s="132">
        <f>IF((O58-'Resultados ISO 16283-1'!$Q$9)&gt;0,O58-'Resultados ISO 16283-1'!$Q$9,0)</f>
        <v>0</v>
      </c>
      <c r="BB58" s="132">
        <f>IF((P58-'Resultados ISO 16283-1'!$R$9)&gt;0,P58-'Resultados ISO 16283-1'!$R$9,0)</f>
        <v>0</v>
      </c>
      <c r="BC58" s="132">
        <f>IF((Q58-'Resultados ISO 16283-1'!$S$9)&gt;0,Q58-'Resultados ISO 16283-1'!$S$9,0)</f>
        <v>0</v>
      </c>
      <c r="BD58" s="133">
        <f>IF((R58-'Resultados ISO 16283-1'!$T$9)&gt;0,R58-'Resultados ISO 16283-1'!$T$9,0)</f>
        <v>0</v>
      </c>
      <c r="BE58" s="128">
        <f t="shared" si="23"/>
        <v>0</v>
      </c>
      <c r="BF58" s="137">
        <f t="shared" si="30"/>
        <v>0</v>
      </c>
      <c r="BG58" s="118">
        <f t="shared" si="24"/>
        <v>0</v>
      </c>
      <c r="BH58" s="119"/>
      <c r="BI58" s="146">
        <f>IF((C58-'Resultados ISO 16283-1'!$E$11)&gt;0,C58-'Resultados ISO 16283-1'!$E$11,0)</f>
        <v>0</v>
      </c>
      <c r="BJ58" s="145">
        <f>IF((D58-'Resultados ISO 16283-1'!$F$11)&gt;0,D58-'Resultados ISO 16283-1'!$F$11,0)</f>
        <v>0</v>
      </c>
      <c r="BK58" s="145">
        <f>IF((E58-'Resultados ISO 16283-1'!$G$11)&gt;0,E58-'Resultados ISO 16283-1'!$G$11,0)</f>
        <v>0</v>
      </c>
      <c r="BL58" s="145">
        <f>IF((F58-'Resultados ISO 16283-1'!$H$11)&gt;0,F58-'Resultados ISO 16283-1'!$H$11,0)</f>
        <v>0</v>
      </c>
      <c r="BM58" s="145">
        <f>IF((G58-'Resultados ISO 16283-1'!$I$11)&gt;0,G58-'Resultados ISO 16283-1'!$I$11,0)</f>
        <v>0</v>
      </c>
      <c r="BN58" s="145">
        <f>IF((H58-'Resultados ISO 16283-1'!$J$11)&gt;0,H58-'Resultados ISO 16283-1'!$J$11,0)</f>
        <v>0</v>
      </c>
      <c r="BO58" s="145">
        <f>IF((I58-'Resultados ISO 16283-1'!$K$11)&gt;0,I58-'Resultados ISO 16283-1'!$K$11,0)</f>
        <v>0</v>
      </c>
      <c r="BP58" s="145">
        <f>IF((J58-'Resultados ISO 16283-1'!$L$11)&gt;0,J58-'Resultados ISO 16283-1'!$L$11,0)</f>
        <v>0</v>
      </c>
      <c r="BQ58" s="145">
        <f>IF((K58-'Resultados ISO 16283-1'!$M$11)&gt;0,K58-'Resultados ISO 16283-1'!$M$11,0)</f>
        <v>0</v>
      </c>
      <c r="BR58" s="145">
        <f>IF((L58-'Resultados ISO 16283-1'!$N$11)&gt;0,L58-'Resultados ISO 16283-1'!$N$11,0)</f>
        <v>0</v>
      </c>
      <c r="BS58" s="145">
        <f>IF((M58-'Resultados ISO 16283-1'!$O$11)&gt;0,M58-'Resultados ISO 16283-1'!$O$11,0)</f>
        <v>0</v>
      </c>
      <c r="BT58" s="145">
        <f>IF((N58-'Resultados ISO 16283-1'!$P$11)&gt;0,N58-'Resultados ISO 16283-1'!$P$11,0)</f>
        <v>0</v>
      </c>
      <c r="BU58" s="145">
        <f>IF((O58-'Resultados ISO 16283-1'!$Q$11)&gt;0,O58-'Resultados ISO 16283-1'!$Q$11,0)</f>
        <v>0</v>
      </c>
      <c r="BV58" s="145">
        <f>IF((P58-'Resultados ISO 16283-1'!$R$11)&gt;0,P58-'Resultados ISO 16283-1'!$R$11,0)</f>
        <v>0</v>
      </c>
      <c r="BW58" s="145">
        <f>IF((Q58-'Resultados ISO 16283-1'!$S$11)&gt;0,Q58-'Resultados ISO 16283-1'!$S$11,0)</f>
        <v>0</v>
      </c>
      <c r="BX58" s="144">
        <f>IF((R58-'Resultados ISO 16283-1'!$T$11)&gt;0,R58-'Resultados ISO 16283-1'!$T$11,0)</f>
        <v>0</v>
      </c>
      <c r="BY58" s="119">
        <f t="shared" si="25"/>
        <v>0</v>
      </c>
      <c r="BZ58" s="118">
        <f t="shared" si="31"/>
        <v>0</v>
      </c>
      <c r="CA58" s="118">
        <f t="shared" si="26"/>
        <v>0</v>
      </c>
      <c r="CB58" s="119"/>
      <c r="CC58" s="353">
        <f>IF((D58-'Resultados ISO 16283-1'!$F$13)&gt;0,D58-'Resultados ISO 16283-1'!$F$13,0)</f>
        <v>0</v>
      </c>
      <c r="CD58" s="142">
        <f>IF((E58-'Resultados ISO 16283-1'!$G$13)&gt;0,E58-'Resultados ISO 16283-1'!$G$13,0)</f>
        <v>0</v>
      </c>
      <c r="CE58" s="142">
        <f>IF((F58-'Resultados ISO 16283-1'!$H$13)&gt;0,F58-'Resultados ISO 16283-1'!$H$13,0)</f>
        <v>0</v>
      </c>
      <c r="CF58" s="142">
        <f>IF((G58-'Resultados ISO 16283-1'!$I$13)&gt;0,G58-'Resultados ISO 16283-1'!$I$13,0)</f>
        <v>0</v>
      </c>
      <c r="CG58" s="142">
        <f>IF((H58-'Resultados ISO 16283-1'!$J$13)&gt;0,H58-'Resultados ISO 16283-1'!$J$13,0)</f>
        <v>0</v>
      </c>
      <c r="CH58" s="142">
        <f>IF((I58-'Resultados ISO 16283-1'!$K$13)&gt;0,I58-'Resultados ISO 16283-1'!$K$13,0)</f>
        <v>0</v>
      </c>
      <c r="CI58" s="142">
        <f>IF((J58-'Resultados ISO 16283-1'!$L$13)&gt;0,J58-'Resultados ISO 16283-1'!$L$13,0)</f>
        <v>0</v>
      </c>
      <c r="CJ58" s="142">
        <f>IF((K58-'Resultados ISO 16283-1'!$M$13)&gt;0,K58-'Resultados ISO 16283-1'!$M$13,0)</f>
        <v>0</v>
      </c>
      <c r="CK58" s="142">
        <f>IF((L58-'Resultados ISO 16283-1'!$N$13)&gt;0,L58-'Resultados ISO 16283-1'!$N$13,0)</f>
        <v>0</v>
      </c>
      <c r="CL58" s="142">
        <f>IF((M58-'Resultados ISO 16283-1'!$O$13)&gt;0,M58-'Resultados ISO 16283-1'!$O$13,0)</f>
        <v>0</v>
      </c>
      <c r="CM58" s="142">
        <f>IF((N58-'Resultados ISO 16283-1'!$P$13)&gt;0,N58-'Resultados ISO 16283-1'!$P$13,0)</f>
        <v>0</v>
      </c>
      <c r="CN58" s="142">
        <f>IF((O58-'Resultados ISO 16283-1'!$Q$13)&gt;0,O58-'Resultados ISO 16283-1'!$Q$13,0)</f>
        <v>0</v>
      </c>
      <c r="CO58" s="142">
        <f>IF((P58-'Resultados ISO 16283-1'!$R$13)&gt;0,P58-'Resultados ISO 16283-1'!$R$13,0)</f>
        <v>0</v>
      </c>
      <c r="CP58" s="142">
        <f>IF((Q58-'Resultados ISO 16283-1'!$S$13)&gt;0,Q58-'Resultados ISO 16283-1'!$S$13,0)</f>
        <v>0</v>
      </c>
      <c r="CQ58" s="142">
        <f>IF((R58-'Resultados ISO 16283-1'!$T$13)&gt;0,R58-'Resultados ISO 16283-1'!$T$13,0)</f>
        <v>0</v>
      </c>
      <c r="CR58" s="354">
        <f>IF((S58-'Resultados ISO 16283-1'!$U$13)&gt;0,S58-'Resultados ISO 16283-1'!$U$13,0)</f>
        <v>0</v>
      </c>
      <c r="CS58" s="127">
        <f t="shared" si="32"/>
        <v>0</v>
      </c>
      <c r="CT58" s="128">
        <f t="shared" si="27"/>
        <v>30</v>
      </c>
      <c r="CU58" s="118">
        <f t="shared" si="33"/>
        <v>0</v>
      </c>
      <c r="CV58" s="118">
        <f t="shared" si="28"/>
        <v>0</v>
      </c>
    </row>
    <row r="59" spans="2:100" ht="14.25">
      <c r="B59" s="129">
        <v>23</v>
      </c>
      <c r="C59" s="147">
        <f t="shared" si="34"/>
        <v>10</v>
      </c>
      <c r="D59" s="132">
        <f t="shared" si="35"/>
        <v>13</v>
      </c>
      <c r="E59" s="132">
        <f t="shared" si="36"/>
        <v>16</v>
      </c>
      <c r="F59" s="132">
        <f t="shared" si="37"/>
        <v>19</v>
      </c>
      <c r="G59" s="132">
        <f t="shared" si="38"/>
        <v>22</v>
      </c>
      <c r="H59" s="132">
        <f t="shared" si="39"/>
        <v>25</v>
      </c>
      <c r="I59" s="132">
        <f t="shared" si="40"/>
        <v>28</v>
      </c>
      <c r="J59" s="132">
        <f t="shared" si="41"/>
        <v>29</v>
      </c>
      <c r="K59" s="132">
        <f t="shared" si="42"/>
        <v>30</v>
      </c>
      <c r="L59" s="132">
        <f t="shared" si="43"/>
        <v>31</v>
      </c>
      <c r="M59" s="132">
        <f t="shared" si="44"/>
        <v>32</v>
      </c>
      <c r="N59" s="132">
        <f t="shared" si="45"/>
        <v>33</v>
      </c>
      <c r="O59" s="132">
        <f t="shared" si="46"/>
        <v>33</v>
      </c>
      <c r="P59" s="132">
        <f t="shared" si="47"/>
        <v>33</v>
      </c>
      <c r="Q59" s="132">
        <f t="shared" si="48"/>
        <v>33</v>
      </c>
      <c r="R59" s="132">
        <f t="shared" si="49"/>
        <v>33</v>
      </c>
      <c r="S59" s="133">
        <f t="shared" si="50"/>
        <v>33</v>
      </c>
      <c r="U59" s="147">
        <f>IF((C59-'Resultados ISO 16283-1'!$E$7)&gt;0,C59-'Resultados ISO 16283-1'!$E$7,0)</f>
        <v>0</v>
      </c>
      <c r="V59" s="132">
        <f>IF((D59-'Resultados ISO 16283-1'!$F$7)&gt;0,D59-'Resultados ISO 16283-1'!$F$7,0)</f>
        <v>0</v>
      </c>
      <c r="W59" s="132">
        <f>IF((E59-'Resultados ISO 16283-1'!$G$7)&gt;0,E59-'Resultados ISO 16283-1'!$G$7,0)</f>
        <v>0</v>
      </c>
      <c r="X59" s="132">
        <f>IF((F59-'Resultados ISO 16283-1'!$H$7)&gt;0,F59-'Resultados ISO 16283-1'!$H$7,0)</f>
        <v>0</v>
      </c>
      <c r="Y59" s="132">
        <f>IF((G59-'Resultados ISO 16283-1'!$I$7)&gt;0,G59-'Resultados ISO 16283-1'!$I$7,0)</f>
        <v>0</v>
      </c>
      <c r="Z59" s="132">
        <f>IF((H59-'Resultados ISO 16283-1'!$J$7)&gt;0,H59-'Resultados ISO 16283-1'!$J$7,0)</f>
        <v>0</v>
      </c>
      <c r="AA59" s="132">
        <f>IF((I59-'Resultados ISO 16283-1'!$K$7)&gt;0,I59-'Resultados ISO 16283-1'!$K$7,0)</f>
        <v>0</v>
      </c>
      <c r="AB59" s="132">
        <f>IF((J59-'Resultados ISO 16283-1'!$L$7)&gt;0,J59-'Resultados ISO 16283-1'!$L$7,0)</f>
        <v>0</v>
      </c>
      <c r="AC59" s="132">
        <f>IF((K59-'Resultados ISO 16283-1'!$M$7)&gt;0,K59-'Resultados ISO 16283-1'!$M$7,0)</f>
        <v>0</v>
      </c>
      <c r="AD59" s="132">
        <f>IF((L59-'Resultados ISO 16283-1'!$N$7)&gt;0,L59-'Resultados ISO 16283-1'!$N$7,0)</f>
        <v>0</v>
      </c>
      <c r="AE59" s="132">
        <f>IF((M59-'Resultados ISO 16283-1'!$O$7)&gt;0,M59-'Resultados ISO 16283-1'!$O$7,0)</f>
        <v>0</v>
      </c>
      <c r="AF59" s="132">
        <f>IF((N59-'Resultados ISO 16283-1'!$P$7)&gt;0,N59-'Resultados ISO 16283-1'!$P$7,0)</f>
        <v>0</v>
      </c>
      <c r="AG59" s="132">
        <f>IF((O59-'Resultados ISO 16283-1'!$Q$7)&gt;0,O59-'Resultados ISO 16283-1'!$Q$7,0)</f>
        <v>0</v>
      </c>
      <c r="AH59" s="132">
        <f>IF((P59-'Resultados ISO 16283-1'!$R$7)&gt;0,P59-'Resultados ISO 16283-1'!$R$7,0)</f>
        <v>0</v>
      </c>
      <c r="AI59" s="132">
        <f>IF((Q59-'Resultados ISO 16283-1'!$S$7)&gt;0,Q59-'Resultados ISO 16283-1'!$S$7,0)</f>
        <v>0</v>
      </c>
      <c r="AJ59" s="133">
        <f>IF((R59-'Resultados ISO 16283-1'!$T$7)&gt;0,R59-'Resultados ISO 16283-1'!$T$7,0)</f>
        <v>0</v>
      </c>
      <c r="AK59" s="355">
        <f t="shared" si="21"/>
        <v>0</v>
      </c>
      <c r="AL59" s="118">
        <f t="shared" si="29"/>
        <v>0</v>
      </c>
      <c r="AM59" s="116">
        <f t="shared" si="22"/>
        <v>0</v>
      </c>
      <c r="AO59" s="147">
        <f>IF((C59-'Resultados ISO 16283-1'!$E$9)&gt;0,C59-'Resultados ISO 16283-1'!$E$9,0)</f>
        <v>0</v>
      </c>
      <c r="AP59" s="132">
        <f>IF((D59-'Resultados ISO 16283-1'!$F$9)&gt;0,D59-'Resultados ISO 16283-1'!$F$9,0)</f>
        <v>0</v>
      </c>
      <c r="AQ59" s="132">
        <f>IF((E59-'Resultados ISO 16283-1'!$G$9)&gt;0,E59-'Resultados ISO 16283-1'!$G$9,0)</f>
        <v>0</v>
      </c>
      <c r="AR59" s="132">
        <f>IF((F59-'Resultados ISO 16283-1'!$H$9)&gt;0,F59-'Resultados ISO 16283-1'!$H$9,0)</f>
        <v>0</v>
      </c>
      <c r="AS59" s="132">
        <f>IF((G59-'Resultados ISO 16283-1'!$I$9)&gt;0,G59-'Resultados ISO 16283-1'!$I$9,0)</f>
        <v>0</v>
      </c>
      <c r="AT59" s="132">
        <f>IF((H59-'Resultados ISO 16283-1'!$J$9)&gt;0,H59-'Resultados ISO 16283-1'!$J$9,0)</f>
        <v>0</v>
      </c>
      <c r="AU59" s="132">
        <f>IF((I59-'Resultados ISO 16283-1'!$K$9)&gt;0,I59-'Resultados ISO 16283-1'!$K$9,0)</f>
        <v>0</v>
      </c>
      <c r="AV59" s="132">
        <f>IF((J59-'Resultados ISO 16283-1'!$L$9)&gt;0,J59-'Resultados ISO 16283-1'!$L$9,0)</f>
        <v>0</v>
      </c>
      <c r="AW59" s="132">
        <f>IF((K59-'Resultados ISO 16283-1'!$M$9)&gt;0,K59-'Resultados ISO 16283-1'!$M$9,0)</f>
        <v>0</v>
      </c>
      <c r="AX59" s="132">
        <f>IF((L59-'Resultados ISO 16283-1'!$N$9)&gt;0,L59-'Resultados ISO 16283-1'!$N$9,0)</f>
        <v>0</v>
      </c>
      <c r="AY59" s="132">
        <f>IF((M59-'Resultados ISO 16283-1'!$O$9)&gt;0,M59-'Resultados ISO 16283-1'!$O$9,0)</f>
        <v>0</v>
      </c>
      <c r="AZ59" s="132">
        <f>IF((N59-'Resultados ISO 16283-1'!$P$9)&gt;0,N59-'Resultados ISO 16283-1'!$P$9,0)</f>
        <v>0</v>
      </c>
      <c r="BA59" s="132">
        <f>IF((O59-'Resultados ISO 16283-1'!$Q$9)&gt;0,O59-'Resultados ISO 16283-1'!$Q$9,0)</f>
        <v>0</v>
      </c>
      <c r="BB59" s="132">
        <f>IF((P59-'Resultados ISO 16283-1'!$R$9)&gt;0,P59-'Resultados ISO 16283-1'!$R$9,0)</f>
        <v>0</v>
      </c>
      <c r="BC59" s="132">
        <f>IF((Q59-'Resultados ISO 16283-1'!$S$9)&gt;0,Q59-'Resultados ISO 16283-1'!$S$9,0)</f>
        <v>0</v>
      </c>
      <c r="BD59" s="133">
        <f>IF((R59-'Resultados ISO 16283-1'!$T$9)&gt;0,R59-'Resultados ISO 16283-1'!$T$9,0)</f>
        <v>0</v>
      </c>
      <c r="BE59" s="128">
        <f t="shared" si="23"/>
        <v>0</v>
      </c>
      <c r="BF59" s="137">
        <f t="shared" si="30"/>
        <v>0</v>
      </c>
      <c r="BG59" s="118">
        <f t="shared" si="24"/>
        <v>0</v>
      </c>
      <c r="BH59" s="119"/>
      <c r="BI59" s="146">
        <f>IF((C59-'Resultados ISO 16283-1'!$E$11)&gt;0,C59-'Resultados ISO 16283-1'!$E$11,0)</f>
        <v>0</v>
      </c>
      <c r="BJ59" s="145">
        <f>IF((D59-'Resultados ISO 16283-1'!$F$11)&gt;0,D59-'Resultados ISO 16283-1'!$F$11,0)</f>
        <v>0</v>
      </c>
      <c r="BK59" s="145">
        <f>IF((E59-'Resultados ISO 16283-1'!$G$11)&gt;0,E59-'Resultados ISO 16283-1'!$G$11,0)</f>
        <v>0</v>
      </c>
      <c r="BL59" s="145">
        <f>IF((F59-'Resultados ISO 16283-1'!$H$11)&gt;0,F59-'Resultados ISO 16283-1'!$H$11,0)</f>
        <v>0</v>
      </c>
      <c r="BM59" s="145">
        <f>IF((G59-'Resultados ISO 16283-1'!$I$11)&gt;0,G59-'Resultados ISO 16283-1'!$I$11,0)</f>
        <v>0</v>
      </c>
      <c r="BN59" s="145">
        <f>IF((H59-'Resultados ISO 16283-1'!$J$11)&gt;0,H59-'Resultados ISO 16283-1'!$J$11,0)</f>
        <v>0</v>
      </c>
      <c r="BO59" s="145">
        <f>IF((I59-'Resultados ISO 16283-1'!$K$11)&gt;0,I59-'Resultados ISO 16283-1'!$K$11,0)</f>
        <v>0</v>
      </c>
      <c r="BP59" s="145">
        <f>IF((J59-'Resultados ISO 16283-1'!$L$11)&gt;0,J59-'Resultados ISO 16283-1'!$L$11,0)</f>
        <v>0</v>
      </c>
      <c r="BQ59" s="145">
        <f>IF((K59-'Resultados ISO 16283-1'!$M$11)&gt;0,K59-'Resultados ISO 16283-1'!$M$11,0)</f>
        <v>0</v>
      </c>
      <c r="BR59" s="145">
        <f>IF((L59-'Resultados ISO 16283-1'!$N$11)&gt;0,L59-'Resultados ISO 16283-1'!$N$11,0)</f>
        <v>0</v>
      </c>
      <c r="BS59" s="145">
        <f>IF((M59-'Resultados ISO 16283-1'!$O$11)&gt;0,M59-'Resultados ISO 16283-1'!$O$11,0)</f>
        <v>0</v>
      </c>
      <c r="BT59" s="145">
        <f>IF((N59-'Resultados ISO 16283-1'!$P$11)&gt;0,N59-'Resultados ISO 16283-1'!$P$11,0)</f>
        <v>0</v>
      </c>
      <c r="BU59" s="145">
        <f>IF((O59-'Resultados ISO 16283-1'!$Q$11)&gt;0,O59-'Resultados ISO 16283-1'!$Q$11,0)</f>
        <v>0</v>
      </c>
      <c r="BV59" s="145">
        <f>IF((P59-'Resultados ISO 16283-1'!$R$11)&gt;0,P59-'Resultados ISO 16283-1'!$R$11,0)</f>
        <v>0</v>
      </c>
      <c r="BW59" s="145">
        <f>IF((Q59-'Resultados ISO 16283-1'!$S$11)&gt;0,Q59-'Resultados ISO 16283-1'!$S$11,0)</f>
        <v>0</v>
      </c>
      <c r="BX59" s="144">
        <f>IF((R59-'Resultados ISO 16283-1'!$T$11)&gt;0,R59-'Resultados ISO 16283-1'!$T$11,0)</f>
        <v>0</v>
      </c>
      <c r="BY59" s="119">
        <f t="shared" si="25"/>
        <v>0</v>
      </c>
      <c r="BZ59" s="118">
        <f t="shared" si="31"/>
        <v>0</v>
      </c>
      <c r="CA59" s="118">
        <f t="shared" si="26"/>
        <v>0</v>
      </c>
      <c r="CB59" s="119"/>
      <c r="CC59" s="353">
        <f>IF((D59-'Resultados ISO 16283-1'!$F$13)&gt;0,D59-'Resultados ISO 16283-1'!$F$13,0)</f>
        <v>0</v>
      </c>
      <c r="CD59" s="142">
        <f>IF((E59-'Resultados ISO 16283-1'!$G$13)&gt;0,E59-'Resultados ISO 16283-1'!$G$13,0)</f>
        <v>0</v>
      </c>
      <c r="CE59" s="142">
        <f>IF((F59-'Resultados ISO 16283-1'!$H$13)&gt;0,F59-'Resultados ISO 16283-1'!$H$13,0)</f>
        <v>0</v>
      </c>
      <c r="CF59" s="142">
        <f>IF((G59-'Resultados ISO 16283-1'!$I$13)&gt;0,G59-'Resultados ISO 16283-1'!$I$13,0)</f>
        <v>0</v>
      </c>
      <c r="CG59" s="142">
        <f>IF((H59-'Resultados ISO 16283-1'!$J$13)&gt;0,H59-'Resultados ISO 16283-1'!$J$13,0)</f>
        <v>0</v>
      </c>
      <c r="CH59" s="142">
        <f>IF((I59-'Resultados ISO 16283-1'!$K$13)&gt;0,I59-'Resultados ISO 16283-1'!$K$13,0)</f>
        <v>0</v>
      </c>
      <c r="CI59" s="142">
        <f>IF((J59-'Resultados ISO 16283-1'!$L$13)&gt;0,J59-'Resultados ISO 16283-1'!$L$13,0)</f>
        <v>0</v>
      </c>
      <c r="CJ59" s="142">
        <f>IF((K59-'Resultados ISO 16283-1'!$M$13)&gt;0,K59-'Resultados ISO 16283-1'!$M$13,0)</f>
        <v>0</v>
      </c>
      <c r="CK59" s="142">
        <f>IF((L59-'Resultados ISO 16283-1'!$N$13)&gt;0,L59-'Resultados ISO 16283-1'!$N$13,0)</f>
        <v>0</v>
      </c>
      <c r="CL59" s="142">
        <f>IF((M59-'Resultados ISO 16283-1'!$O$13)&gt;0,M59-'Resultados ISO 16283-1'!$O$13,0)</f>
        <v>0</v>
      </c>
      <c r="CM59" s="142">
        <f>IF((N59-'Resultados ISO 16283-1'!$P$13)&gt;0,N59-'Resultados ISO 16283-1'!$P$13,0)</f>
        <v>0</v>
      </c>
      <c r="CN59" s="142">
        <f>IF((O59-'Resultados ISO 16283-1'!$Q$13)&gt;0,O59-'Resultados ISO 16283-1'!$Q$13,0)</f>
        <v>0</v>
      </c>
      <c r="CO59" s="142">
        <f>IF((P59-'Resultados ISO 16283-1'!$R$13)&gt;0,P59-'Resultados ISO 16283-1'!$R$13,0)</f>
        <v>0</v>
      </c>
      <c r="CP59" s="142">
        <f>IF((Q59-'Resultados ISO 16283-1'!$S$13)&gt;0,Q59-'Resultados ISO 16283-1'!$S$13,0)</f>
        <v>0</v>
      </c>
      <c r="CQ59" s="142">
        <f>IF((R59-'Resultados ISO 16283-1'!$T$13)&gt;0,R59-'Resultados ISO 16283-1'!$T$13,0)</f>
        <v>0</v>
      </c>
      <c r="CR59" s="354">
        <f>IF((S59-'Resultados ISO 16283-1'!$U$13)&gt;0,S59-'Resultados ISO 16283-1'!$U$13,0)</f>
        <v>0</v>
      </c>
      <c r="CS59" s="127">
        <f t="shared" si="32"/>
        <v>0</v>
      </c>
      <c r="CT59" s="128">
        <f t="shared" si="27"/>
        <v>29</v>
      </c>
      <c r="CU59" s="118">
        <f t="shared" si="33"/>
        <v>0</v>
      </c>
      <c r="CV59" s="118">
        <f t="shared" si="28"/>
        <v>0</v>
      </c>
    </row>
    <row r="60" spans="2:100" ht="14.25">
      <c r="B60" s="129">
        <v>24</v>
      </c>
      <c r="C60" s="147">
        <f t="shared" si="34"/>
        <v>9</v>
      </c>
      <c r="D60" s="132">
        <f t="shared" si="35"/>
        <v>12</v>
      </c>
      <c r="E60" s="132">
        <f t="shared" si="36"/>
        <v>15</v>
      </c>
      <c r="F60" s="132">
        <f t="shared" si="37"/>
        <v>18</v>
      </c>
      <c r="G60" s="132">
        <f t="shared" si="38"/>
        <v>21</v>
      </c>
      <c r="H60" s="132">
        <f t="shared" si="39"/>
        <v>24</v>
      </c>
      <c r="I60" s="132">
        <f t="shared" si="40"/>
        <v>27</v>
      </c>
      <c r="J60" s="132">
        <f t="shared" si="41"/>
        <v>28</v>
      </c>
      <c r="K60" s="132">
        <f t="shared" si="42"/>
        <v>29</v>
      </c>
      <c r="L60" s="132">
        <f t="shared" si="43"/>
        <v>30</v>
      </c>
      <c r="M60" s="132">
        <f t="shared" si="44"/>
        <v>31</v>
      </c>
      <c r="N60" s="132">
        <f t="shared" si="45"/>
        <v>32</v>
      </c>
      <c r="O60" s="132">
        <f t="shared" si="46"/>
        <v>32</v>
      </c>
      <c r="P60" s="132">
        <f t="shared" si="47"/>
        <v>32</v>
      </c>
      <c r="Q60" s="132">
        <f t="shared" si="48"/>
        <v>32</v>
      </c>
      <c r="R60" s="132">
        <f t="shared" si="49"/>
        <v>32</v>
      </c>
      <c r="S60" s="133">
        <f t="shared" si="50"/>
        <v>32</v>
      </c>
      <c r="U60" s="147">
        <f>IF((C60-'Resultados ISO 16283-1'!$E$7)&gt;0,C60-'Resultados ISO 16283-1'!$E$7,0)</f>
        <v>0</v>
      </c>
      <c r="V60" s="132">
        <f>IF((D60-'Resultados ISO 16283-1'!$F$7)&gt;0,D60-'Resultados ISO 16283-1'!$F$7,0)</f>
        <v>0</v>
      </c>
      <c r="W60" s="132">
        <f>IF((E60-'Resultados ISO 16283-1'!$G$7)&gt;0,E60-'Resultados ISO 16283-1'!$G$7,0)</f>
        <v>0</v>
      </c>
      <c r="X60" s="132">
        <f>IF((F60-'Resultados ISO 16283-1'!$H$7)&gt;0,F60-'Resultados ISO 16283-1'!$H$7,0)</f>
        <v>0</v>
      </c>
      <c r="Y60" s="132">
        <f>IF((G60-'Resultados ISO 16283-1'!$I$7)&gt;0,G60-'Resultados ISO 16283-1'!$I$7,0)</f>
        <v>0</v>
      </c>
      <c r="Z60" s="132">
        <f>IF((H60-'Resultados ISO 16283-1'!$J$7)&gt;0,H60-'Resultados ISO 16283-1'!$J$7,0)</f>
        <v>0</v>
      </c>
      <c r="AA60" s="132">
        <f>IF((I60-'Resultados ISO 16283-1'!$K$7)&gt;0,I60-'Resultados ISO 16283-1'!$K$7,0)</f>
        <v>0</v>
      </c>
      <c r="AB60" s="132">
        <f>IF((J60-'Resultados ISO 16283-1'!$L$7)&gt;0,J60-'Resultados ISO 16283-1'!$L$7,0)</f>
        <v>0</v>
      </c>
      <c r="AC60" s="132">
        <f>IF((K60-'Resultados ISO 16283-1'!$M$7)&gt;0,K60-'Resultados ISO 16283-1'!$M$7,0)</f>
        <v>0</v>
      </c>
      <c r="AD60" s="132">
        <f>IF((L60-'Resultados ISO 16283-1'!$N$7)&gt;0,L60-'Resultados ISO 16283-1'!$N$7,0)</f>
        <v>0</v>
      </c>
      <c r="AE60" s="132">
        <f>IF((M60-'Resultados ISO 16283-1'!$O$7)&gt;0,M60-'Resultados ISO 16283-1'!$O$7,0)</f>
        <v>0</v>
      </c>
      <c r="AF60" s="132">
        <f>IF((N60-'Resultados ISO 16283-1'!$P$7)&gt;0,N60-'Resultados ISO 16283-1'!$P$7,0)</f>
        <v>0</v>
      </c>
      <c r="AG60" s="132">
        <f>IF((O60-'Resultados ISO 16283-1'!$Q$7)&gt;0,O60-'Resultados ISO 16283-1'!$Q$7,0)</f>
        <v>0</v>
      </c>
      <c r="AH60" s="132">
        <f>IF((P60-'Resultados ISO 16283-1'!$R$7)&gt;0,P60-'Resultados ISO 16283-1'!$R$7,0)</f>
        <v>0</v>
      </c>
      <c r="AI60" s="132">
        <f>IF((Q60-'Resultados ISO 16283-1'!$S$7)&gt;0,Q60-'Resultados ISO 16283-1'!$S$7,0)</f>
        <v>0</v>
      </c>
      <c r="AJ60" s="133">
        <f>IF((R60-'Resultados ISO 16283-1'!$T$7)&gt;0,R60-'Resultados ISO 16283-1'!$T$7,0)</f>
        <v>0</v>
      </c>
      <c r="AK60" s="355">
        <f t="shared" si="21"/>
        <v>0</v>
      </c>
      <c r="AL60" s="118">
        <f t="shared" si="29"/>
        <v>0</v>
      </c>
      <c r="AM60" s="116">
        <f t="shared" si="22"/>
        <v>0</v>
      </c>
      <c r="AO60" s="147">
        <f>IF((C60-'Resultados ISO 16283-1'!$E$9)&gt;0,C60-'Resultados ISO 16283-1'!$E$9,0)</f>
        <v>0</v>
      </c>
      <c r="AP60" s="132">
        <f>IF((D60-'Resultados ISO 16283-1'!$F$9)&gt;0,D60-'Resultados ISO 16283-1'!$F$9,0)</f>
        <v>0</v>
      </c>
      <c r="AQ60" s="132">
        <f>IF((E60-'Resultados ISO 16283-1'!$G$9)&gt;0,E60-'Resultados ISO 16283-1'!$G$9,0)</f>
        <v>0</v>
      </c>
      <c r="AR60" s="132">
        <f>IF((F60-'Resultados ISO 16283-1'!$H$9)&gt;0,F60-'Resultados ISO 16283-1'!$H$9,0)</f>
        <v>0</v>
      </c>
      <c r="AS60" s="132">
        <f>IF((G60-'Resultados ISO 16283-1'!$I$9)&gt;0,G60-'Resultados ISO 16283-1'!$I$9,0)</f>
        <v>0</v>
      </c>
      <c r="AT60" s="132">
        <f>IF((H60-'Resultados ISO 16283-1'!$J$9)&gt;0,H60-'Resultados ISO 16283-1'!$J$9,0)</f>
        <v>0</v>
      </c>
      <c r="AU60" s="132">
        <f>IF((I60-'Resultados ISO 16283-1'!$K$9)&gt;0,I60-'Resultados ISO 16283-1'!$K$9,0)</f>
        <v>0</v>
      </c>
      <c r="AV60" s="132">
        <f>IF((J60-'Resultados ISO 16283-1'!$L$9)&gt;0,J60-'Resultados ISO 16283-1'!$L$9,0)</f>
        <v>0</v>
      </c>
      <c r="AW60" s="132">
        <f>IF((K60-'Resultados ISO 16283-1'!$M$9)&gt;0,K60-'Resultados ISO 16283-1'!$M$9,0)</f>
        <v>0</v>
      </c>
      <c r="AX60" s="132">
        <f>IF((L60-'Resultados ISO 16283-1'!$N$9)&gt;0,L60-'Resultados ISO 16283-1'!$N$9,0)</f>
        <v>0</v>
      </c>
      <c r="AY60" s="132">
        <f>IF((M60-'Resultados ISO 16283-1'!$O$9)&gt;0,M60-'Resultados ISO 16283-1'!$O$9,0)</f>
        <v>0</v>
      </c>
      <c r="AZ60" s="132">
        <f>IF((N60-'Resultados ISO 16283-1'!$P$9)&gt;0,N60-'Resultados ISO 16283-1'!$P$9,0)</f>
        <v>0</v>
      </c>
      <c r="BA60" s="132">
        <f>IF((O60-'Resultados ISO 16283-1'!$Q$9)&gt;0,O60-'Resultados ISO 16283-1'!$Q$9,0)</f>
        <v>0</v>
      </c>
      <c r="BB60" s="132">
        <f>IF((P60-'Resultados ISO 16283-1'!$R$9)&gt;0,P60-'Resultados ISO 16283-1'!$R$9,0)</f>
        <v>0</v>
      </c>
      <c r="BC60" s="132">
        <f>IF((Q60-'Resultados ISO 16283-1'!$S$9)&gt;0,Q60-'Resultados ISO 16283-1'!$S$9,0)</f>
        <v>0</v>
      </c>
      <c r="BD60" s="133">
        <f>IF((R60-'Resultados ISO 16283-1'!$T$9)&gt;0,R60-'Resultados ISO 16283-1'!$T$9,0)</f>
        <v>0</v>
      </c>
      <c r="BE60" s="128">
        <f t="shared" si="23"/>
        <v>0</v>
      </c>
      <c r="BF60" s="137">
        <f t="shared" si="30"/>
        <v>0</v>
      </c>
      <c r="BG60" s="118">
        <f t="shared" si="24"/>
        <v>0</v>
      </c>
      <c r="BH60" s="119"/>
      <c r="BI60" s="146">
        <f>IF((C60-'Resultados ISO 16283-1'!$E$11)&gt;0,C60-'Resultados ISO 16283-1'!$E$11,0)</f>
        <v>0</v>
      </c>
      <c r="BJ60" s="145">
        <f>IF((D60-'Resultados ISO 16283-1'!$F$11)&gt;0,D60-'Resultados ISO 16283-1'!$F$11,0)</f>
        <v>0</v>
      </c>
      <c r="BK60" s="145">
        <f>IF((E60-'Resultados ISO 16283-1'!$G$11)&gt;0,E60-'Resultados ISO 16283-1'!$G$11,0)</f>
        <v>0</v>
      </c>
      <c r="BL60" s="145">
        <f>IF((F60-'Resultados ISO 16283-1'!$H$11)&gt;0,F60-'Resultados ISO 16283-1'!$H$11,0)</f>
        <v>0</v>
      </c>
      <c r="BM60" s="145">
        <f>IF((G60-'Resultados ISO 16283-1'!$I$11)&gt;0,G60-'Resultados ISO 16283-1'!$I$11,0)</f>
        <v>0</v>
      </c>
      <c r="BN60" s="145">
        <f>IF((H60-'Resultados ISO 16283-1'!$J$11)&gt;0,H60-'Resultados ISO 16283-1'!$J$11,0)</f>
        <v>0</v>
      </c>
      <c r="BO60" s="145">
        <f>IF((I60-'Resultados ISO 16283-1'!$K$11)&gt;0,I60-'Resultados ISO 16283-1'!$K$11,0)</f>
        <v>0</v>
      </c>
      <c r="BP60" s="145">
        <f>IF((J60-'Resultados ISO 16283-1'!$L$11)&gt;0,J60-'Resultados ISO 16283-1'!$L$11,0)</f>
        <v>0</v>
      </c>
      <c r="BQ60" s="145">
        <f>IF((K60-'Resultados ISO 16283-1'!$M$11)&gt;0,K60-'Resultados ISO 16283-1'!$M$11,0)</f>
        <v>0</v>
      </c>
      <c r="BR60" s="145">
        <f>IF((L60-'Resultados ISO 16283-1'!$N$11)&gt;0,L60-'Resultados ISO 16283-1'!$N$11,0)</f>
        <v>0</v>
      </c>
      <c r="BS60" s="145">
        <f>IF((M60-'Resultados ISO 16283-1'!$O$11)&gt;0,M60-'Resultados ISO 16283-1'!$O$11,0)</f>
        <v>0</v>
      </c>
      <c r="BT60" s="145">
        <f>IF((N60-'Resultados ISO 16283-1'!$P$11)&gt;0,N60-'Resultados ISO 16283-1'!$P$11,0)</f>
        <v>0</v>
      </c>
      <c r="BU60" s="145">
        <f>IF((O60-'Resultados ISO 16283-1'!$Q$11)&gt;0,O60-'Resultados ISO 16283-1'!$Q$11,0)</f>
        <v>0</v>
      </c>
      <c r="BV60" s="145">
        <f>IF((P60-'Resultados ISO 16283-1'!$R$11)&gt;0,P60-'Resultados ISO 16283-1'!$R$11,0)</f>
        <v>0</v>
      </c>
      <c r="BW60" s="145">
        <f>IF((Q60-'Resultados ISO 16283-1'!$S$11)&gt;0,Q60-'Resultados ISO 16283-1'!$S$11,0)</f>
        <v>0</v>
      </c>
      <c r="BX60" s="144">
        <f>IF((R60-'Resultados ISO 16283-1'!$T$11)&gt;0,R60-'Resultados ISO 16283-1'!$T$11,0)</f>
        <v>0</v>
      </c>
      <c r="BY60" s="119">
        <f t="shared" si="25"/>
        <v>0</v>
      </c>
      <c r="BZ60" s="118">
        <f t="shared" si="31"/>
        <v>0</v>
      </c>
      <c r="CA60" s="118">
        <f t="shared" si="26"/>
        <v>0</v>
      </c>
      <c r="CB60" s="119"/>
      <c r="CC60" s="353">
        <f>IF((D60-'Resultados ISO 16283-1'!$F$13)&gt;0,D60-'Resultados ISO 16283-1'!$F$13,0)</f>
        <v>0</v>
      </c>
      <c r="CD60" s="142">
        <f>IF((E60-'Resultados ISO 16283-1'!$G$13)&gt;0,E60-'Resultados ISO 16283-1'!$G$13,0)</f>
        <v>0</v>
      </c>
      <c r="CE60" s="142">
        <f>IF((F60-'Resultados ISO 16283-1'!$H$13)&gt;0,F60-'Resultados ISO 16283-1'!$H$13,0)</f>
        <v>0</v>
      </c>
      <c r="CF60" s="142">
        <f>IF((G60-'Resultados ISO 16283-1'!$I$13)&gt;0,G60-'Resultados ISO 16283-1'!$I$13,0)</f>
        <v>0</v>
      </c>
      <c r="CG60" s="142">
        <f>IF((H60-'Resultados ISO 16283-1'!$J$13)&gt;0,H60-'Resultados ISO 16283-1'!$J$13,0)</f>
        <v>0</v>
      </c>
      <c r="CH60" s="142">
        <f>IF((I60-'Resultados ISO 16283-1'!$K$13)&gt;0,I60-'Resultados ISO 16283-1'!$K$13,0)</f>
        <v>0</v>
      </c>
      <c r="CI60" s="142">
        <f>IF((J60-'Resultados ISO 16283-1'!$L$13)&gt;0,J60-'Resultados ISO 16283-1'!$L$13,0)</f>
        <v>0</v>
      </c>
      <c r="CJ60" s="142">
        <f>IF((K60-'Resultados ISO 16283-1'!$M$13)&gt;0,K60-'Resultados ISO 16283-1'!$M$13,0)</f>
        <v>0</v>
      </c>
      <c r="CK60" s="142">
        <f>IF((L60-'Resultados ISO 16283-1'!$N$13)&gt;0,L60-'Resultados ISO 16283-1'!$N$13,0)</f>
        <v>0</v>
      </c>
      <c r="CL60" s="142">
        <f>IF((M60-'Resultados ISO 16283-1'!$O$13)&gt;0,M60-'Resultados ISO 16283-1'!$O$13,0)</f>
        <v>0</v>
      </c>
      <c r="CM60" s="142">
        <f>IF((N60-'Resultados ISO 16283-1'!$P$13)&gt;0,N60-'Resultados ISO 16283-1'!$P$13,0)</f>
        <v>0</v>
      </c>
      <c r="CN60" s="142">
        <f>IF((O60-'Resultados ISO 16283-1'!$Q$13)&gt;0,O60-'Resultados ISO 16283-1'!$Q$13,0)</f>
        <v>0</v>
      </c>
      <c r="CO60" s="142">
        <f>IF((P60-'Resultados ISO 16283-1'!$R$13)&gt;0,P60-'Resultados ISO 16283-1'!$R$13,0)</f>
        <v>0</v>
      </c>
      <c r="CP60" s="142">
        <f>IF((Q60-'Resultados ISO 16283-1'!$S$13)&gt;0,Q60-'Resultados ISO 16283-1'!$S$13,0)</f>
        <v>0</v>
      </c>
      <c r="CQ60" s="142">
        <f>IF((R60-'Resultados ISO 16283-1'!$T$13)&gt;0,R60-'Resultados ISO 16283-1'!$T$13,0)</f>
        <v>0</v>
      </c>
      <c r="CR60" s="354">
        <f>IF((S60-'Resultados ISO 16283-1'!$U$13)&gt;0,S60-'Resultados ISO 16283-1'!$U$13,0)</f>
        <v>0</v>
      </c>
      <c r="CS60" s="127">
        <f t="shared" si="32"/>
        <v>0</v>
      </c>
      <c r="CT60" s="128">
        <f t="shared" si="27"/>
        <v>28</v>
      </c>
      <c r="CU60" s="118">
        <f t="shared" si="33"/>
        <v>0</v>
      </c>
      <c r="CV60" s="118">
        <f t="shared" si="28"/>
        <v>0</v>
      </c>
    </row>
    <row r="61" spans="2:100" ht="14.25">
      <c r="B61" s="129">
        <v>25</v>
      </c>
      <c r="C61" s="147">
        <f t="shared" si="34"/>
        <v>8</v>
      </c>
      <c r="D61" s="132">
        <f t="shared" si="35"/>
        <v>11</v>
      </c>
      <c r="E61" s="132">
        <f t="shared" si="36"/>
        <v>14</v>
      </c>
      <c r="F61" s="132">
        <f t="shared" si="37"/>
        <v>17</v>
      </c>
      <c r="G61" s="132">
        <f t="shared" si="38"/>
        <v>20</v>
      </c>
      <c r="H61" s="132">
        <f t="shared" si="39"/>
        <v>23</v>
      </c>
      <c r="I61" s="132">
        <f t="shared" si="40"/>
        <v>26</v>
      </c>
      <c r="J61" s="132">
        <f t="shared" si="41"/>
        <v>27</v>
      </c>
      <c r="K61" s="132">
        <f t="shared" si="42"/>
        <v>28</v>
      </c>
      <c r="L61" s="132">
        <f t="shared" si="43"/>
        <v>29</v>
      </c>
      <c r="M61" s="132">
        <f t="shared" si="44"/>
        <v>30</v>
      </c>
      <c r="N61" s="132">
        <f t="shared" si="45"/>
        <v>31</v>
      </c>
      <c r="O61" s="132">
        <f t="shared" si="46"/>
        <v>31</v>
      </c>
      <c r="P61" s="132">
        <f t="shared" si="47"/>
        <v>31</v>
      </c>
      <c r="Q61" s="132">
        <f t="shared" si="48"/>
        <v>31</v>
      </c>
      <c r="R61" s="132">
        <f t="shared" si="49"/>
        <v>31</v>
      </c>
      <c r="S61" s="133">
        <f t="shared" si="50"/>
        <v>31</v>
      </c>
      <c r="U61" s="147">
        <f>IF((C61-'Resultados ISO 16283-1'!$E$7)&gt;0,C61-'Resultados ISO 16283-1'!$E$7,0)</f>
        <v>0</v>
      </c>
      <c r="V61" s="132">
        <f>IF((D61-'Resultados ISO 16283-1'!$F$7)&gt;0,D61-'Resultados ISO 16283-1'!$F$7,0)</f>
        <v>0</v>
      </c>
      <c r="W61" s="132">
        <f>IF((E61-'Resultados ISO 16283-1'!$G$7)&gt;0,E61-'Resultados ISO 16283-1'!$G$7,0)</f>
        <v>0</v>
      </c>
      <c r="X61" s="132">
        <f>IF((F61-'Resultados ISO 16283-1'!$H$7)&gt;0,F61-'Resultados ISO 16283-1'!$H$7,0)</f>
        <v>0</v>
      </c>
      <c r="Y61" s="132">
        <f>IF((G61-'Resultados ISO 16283-1'!$I$7)&gt;0,G61-'Resultados ISO 16283-1'!$I$7,0)</f>
        <v>0</v>
      </c>
      <c r="Z61" s="132">
        <f>IF((H61-'Resultados ISO 16283-1'!$J$7)&gt;0,H61-'Resultados ISO 16283-1'!$J$7,0)</f>
        <v>0</v>
      </c>
      <c r="AA61" s="132">
        <f>IF((I61-'Resultados ISO 16283-1'!$K$7)&gt;0,I61-'Resultados ISO 16283-1'!$K$7,0)</f>
        <v>0</v>
      </c>
      <c r="AB61" s="132">
        <f>IF((J61-'Resultados ISO 16283-1'!$L$7)&gt;0,J61-'Resultados ISO 16283-1'!$L$7,0)</f>
        <v>0</v>
      </c>
      <c r="AC61" s="132">
        <f>IF((K61-'Resultados ISO 16283-1'!$M$7)&gt;0,K61-'Resultados ISO 16283-1'!$M$7,0)</f>
        <v>0</v>
      </c>
      <c r="AD61" s="132">
        <f>IF((L61-'Resultados ISO 16283-1'!$N$7)&gt;0,L61-'Resultados ISO 16283-1'!$N$7,0)</f>
        <v>0</v>
      </c>
      <c r="AE61" s="132">
        <f>IF((M61-'Resultados ISO 16283-1'!$O$7)&gt;0,M61-'Resultados ISO 16283-1'!$O$7,0)</f>
        <v>0</v>
      </c>
      <c r="AF61" s="132">
        <f>IF((N61-'Resultados ISO 16283-1'!$P$7)&gt;0,N61-'Resultados ISO 16283-1'!$P$7,0)</f>
        <v>0</v>
      </c>
      <c r="AG61" s="132">
        <f>IF((O61-'Resultados ISO 16283-1'!$Q$7)&gt;0,O61-'Resultados ISO 16283-1'!$Q$7,0)</f>
        <v>0</v>
      </c>
      <c r="AH61" s="132">
        <f>IF((P61-'Resultados ISO 16283-1'!$R$7)&gt;0,P61-'Resultados ISO 16283-1'!$R$7,0)</f>
        <v>0</v>
      </c>
      <c r="AI61" s="132">
        <f>IF((Q61-'Resultados ISO 16283-1'!$S$7)&gt;0,Q61-'Resultados ISO 16283-1'!$S$7,0)</f>
        <v>0</v>
      </c>
      <c r="AJ61" s="133">
        <f>IF((R61-'Resultados ISO 16283-1'!$T$7)&gt;0,R61-'Resultados ISO 16283-1'!$T$7,0)</f>
        <v>0</v>
      </c>
      <c r="AK61" s="355">
        <f t="shared" si="21"/>
        <v>0</v>
      </c>
      <c r="AL61" s="118">
        <f t="shared" si="29"/>
        <v>0</v>
      </c>
      <c r="AM61" s="116">
        <f t="shared" si="22"/>
        <v>0</v>
      </c>
      <c r="AO61" s="147">
        <f>IF((C61-'Resultados ISO 16283-1'!$E$9)&gt;0,C61-'Resultados ISO 16283-1'!$E$9,0)</f>
        <v>0</v>
      </c>
      <c r="AP61" s="132">
        <f>IF((D61-'Resultados ISO 16283-1'!$F$9)&gt;0,D61-'Resultados ISO 16283-1'!$F$9,0)</f>
        <v>0</v>
      </c>
      <c r="AQ61" s="132">
        <f>IF((E61-'Resultados ISO 16283-1'!$G$9)&gt;0,E61-'Resultados ISO 16283-1'!$G$9,0)</f>
        <v>0</v>
      </c>
      <c r="AR61" s="132">
        <f>IF((F61-'Resultados ISO 16283-1'!$H$9)&gt;0,F61-'Resultados ISO 16283-1'!$H$9,0)</f>
        <v>0</v>
      </c>
      <c r="AS61" s="132">
        <f>IF((G61-'Resultados ISO 16283-1'!$I$9)&gt;0,G61-'Resultados ISO 16283-1'!$I$9,0)</f>
        <v>0</v>
      </c>
      <c r="AT61" s="132">
        <f>IF((H61-'Resultados ISO 16283-1'!$J$9)&gt;0,H61-'Resultados ISO 16283-1'!$J$9,0)</f>
        <v>0</v>
      </c>
      <c r="AU61" s="132">
        <f>IF((I61-'Resultados ISO 16283-1'!$K$9)&gt;0,I61-'Resultados ISO 16283-1'!$K$9,0)</f>
        <v>0</v>
      </c>
      <c r="AV61" s="132">
        <f>IF((J61-'Resultados ISO 16283-1'!$L$9)&gt;0,J61-'Resultados ISO 16283-1'!$L$9,0)</f>
        <v>0</v>
      </c>
      <c r="AW61" s="132">
        <f>IF((K61-'Resultados ISO 16283-1'!$M$9)&gt;0,K61-'Resultados ISO 16283-1'!$M$9,0)</f>
        <v>0</v>
      </c>
      <c r="AX61" s="132">
        <f>IF((L61-'Resultados ISO 16283-1'!$N$9)&gt;0,L61-'Resultados ISO 16283-1'!$N$9,0)</f>
        <v>0</v>
      </c>
      <c r="AY61" s="132">
        <f>IF((M61-'Resultados ISO 16283-1'!$O$9)&gt;0,M61-'Resultados ISO 16283-1'!$O$9,0)</f>
        <v>0</v>
      </c>
      <c r="AZ61" s="132">
        <f>IF((N61-'Resultados ISO 16283-1'!$P$9)&gt;0,N61-'Resultados ISO 16283-1'!$P$9,0)</f>
        <v>0</v>
      </c>
      <c r="BA61" s="132">
        <f>IF((O61-'Resultados ISO 16283-1'!$Q$9)&gt;0,O61-'Resultados ISO 16283-1'!$Q$9,0)</f>
        <v>0</v>
      </c>
      <c r="BB61" s="132">
        <f>IF((P61-'Resultados ISO 16283-1'!$R$9)&gt;0,P61-'Resultados ISO 16283-1'!$R$9,0)</f>
        <v>0</v>
      </c>
      <c r="BC61" s="132">
        <f>IF((Q61-'Resultados ISO 16283-1'!$S$9)&gt;0,Q61-'Resultados ISO 16283-1'!$S$9,0)</f>
        <v>0</v>
      </c>
      <c r="BD61" s="133">
        <f>IF((R61-'Resultados ISO 16283-1'!$T$9)&gt;0,R61-'Resultados ISO 16283-1'!$T$9,0)</f>
        <v>0</v>
      </c>
      <c r="BE61" s="128">
        <f t="shared" si="23"/>
        <v>0</v>
      </c>
      <c r="BF61" s="137">
        <f t="shared" si="30"/>
        <v>0</v>
      </c>
      <c r="BG61" s="118">
        <f t="shared" si="24"/>
        <v>0</v>
      </c>
      <c r="BH61" s="119"/>
      <c r="BI61" s="146">
        <f>IF((C61-'Resultados ISO 16283-1'!$E$11)&gt;0,C61-'Resultados ISO 16283-1'!$E$11,0)</f>
        <v>0</v>
      </c>
      <c r="BJ61" s="145">
        <f>IF((D61-'Resultados ISO 16283-1'!$F$11)&gt;0,D61-'Resultados ISO 16283-1'!$F$11,0)</f>
        <v>0</v>
      </c>
      <c r="BK61" s="145">
        <f>IF((E61-'Resultados ISO 16283-1'!$G$11)&gt;0,E61-'Resultados ISO 16283-1'!$G$11,0)</f>
        <v>0</v>
      </c>
      <c r="BL61" s="145">
        <f>IF((F61-'Resultados ISO 16283-1'!$H$11)&gt;0,F61-'Resultados ISO 16283-1'!$H$11,0)</f>
        <v>0</v>
      </c>
      <c r="BM61" s="145">
        <f>IF((G61-'Resultados ISO 16283-1'!$I$11)&gt;0,G61-'Resultados ISO 16283-1'!$I$11,0)</f>
        <v>0</v>
      </c>
      <c r="BN61" s="145">
        <f>IF((H61-'Resultados ISO 16283-1'!$J$11)&gt;0,H61-'Resultados ISO 16283-1'!$J$11,0)</f>
        <v>0</v>
      </c>
      <c r="BO61" s="145">
        <f>IF((I61-'Resultados ISO 16283-1'!$K$11)&gt;0,I61-'Resultados ISO 16283-1'!$K$11,0)</f>
        <v>0</v>
      </c>
      <c r="BP61" s="145">
        <f>IF((J61-'Resultados ISO 16283-1'!$L$11)&gt;0,J61-'Resultados ISO 16283-1'!$L$11,0)</f>
        <v>0</v>
      </c>
      <c r="BQ61" s="145">
        <f>IF((K61-'Resultados ISO 16283-1'!$M$11)&gt;0,K61-'Resultados ISO 16283-1'!$M$11,0)</f>
        <v>0</v>
      </c>
      <c r="BR61" s="145">
        <f>IF((L61-'Resultados ISO 16283-1'!$N$11)&gt;0,L61-'Resultados ISO 16283-1'!$N$11,0)</f>
        <v>0</v>
      </c>
      <c r="BS61" s="145">
        <f>IF((M61-'Resultados ISO 16283-1'!$O$11)&gt;0,M61-'Resultados ISO 16283-1'!$O$11,0)</f>
        <v>0</v>
      </c>
      <c r="BT61" s="145">
        <f>IF((N61-'Resultados ISO 16283-1'!$P$11)&gt;0,N61-'Resultados ISO 16283-1'!$P$11,0)</f>
        <v>0</v>
      </c>
      <c r="BU61" s="145">
        <f>IF((O61-'Resultados ISO 16283-1'!$Q$11)&gt;0,O61-'Resultados ISO 16283-1'!$Q$11,0)</f>
        <v>0</v>
      </c>
      <c r="BV61" s="145">
        <f>IF((P61-'Resultados ISO 16283-1'!$R$11)&gt;0,P61-'Resultados ISO 16283-1'!$R$11,0)</f>
        <v>0</v>
      </c>
      <c r="BW61" s="145">
        <f>IF((Q61-'Resultados ISO 16283-1'!$S$11)&gt;0,Q61-'Resultados ISO 16283-1'!$S$11,0)</f>
        <v>0</v>
      </c>
      <c r="BX61" s="144">
        <f>IF((R61-'Resultados ISO 16283-1'!$T$11)&gt;0,R61-'Resultados ISO 16283-1'!$T$11,0)</f>
        <v>0</v>
      </c>
      <c r="BY61" s="119">
        <f t="shared" si="25"/>
        <v>0</v>
      </c>
      <c r="BZ61" s="118">
        <f t="shared" si="31"/>
        <v>0</v>
      </c>
      <c r="CA61" s="118">
        <f t="shared" si="26"/>
        <v>0</v>
      </c>
      <c r="CB61" s="119"/>
      <c r="CC61" s="353">
        <f>IF((D61-'Resultados ISO 16283-1'!$F$13)&gt;0,D61-'Resultados ISO 16283-1'!$F$13,0)</f>
        <v>0</v>
      </c>
      <c r="CD61" s="142">
        <f>IF((E61-'Resultados ISO 16283-1'!$G$13)&gt;0,E61-'Resultados ISO 16283-1'!$G$13,0)</f>
        <v>0</v>
      </c>
      <c r="CE61" s="142">
        <f>IF((F61-'Resultados ISO 16283-1'!$H$13)&gt;0,F61-'Resultados ISO 16283-1'!$H$13,0)</f>
        <v>0</v>
      </c>
      <c r="CF61" s="142">
        <f>IF((G61-'Resultados ISO 16283-1'!$I$13)&gt;0,G61-'Resultados ISO 16283-1'!$I$13,0)</f>
        <v>0</v>
      </c>
      <c r="CG61" s="142">
        <f>IF((H61-'Resultados ISO 16283-1'!$J$13)&gt;0,H61-'Resultados ISO 16283-1'!$J$13,0)</f>
        <v>0</v>
      </c>
      <c r="CH61" s="142">
        <f>IF((I61-'Resultados ISO 16283-1'!$K$13)&gt;0,I61-'Resultados ISO 16283-1'!$K$13,0)</f>
        <v>0</v>
      </c>
      <c r="CI61" s="142">
        <f>IF((J61-'Resultados ISO 16283-1'!$L$13)&gt;0,J61-'Resultados ISO 16283-1'!$L$13,0)</f>
        <v>0</v>
      </c>
      <c r="CJ61" s="142">
        <f>IF((K61-'Resultados ISO 16283-1'!$M$13)&gt;0,K61-'Resultados ISO 16283-1'!$M$13,0)</f>
        <v>0</v>
      </c>
      <c r="CK61" s="142">
        <f>IF((L61-'Resultados ISO 16283-1'!$N$13)&gt;0,L61-'Resultados ISO 16283-1'!$N$13,0)</f>
        <v>0</v>
      </c>
      <c r="CL61" s="142">
        <f>IF((M61-'Resultados ISO 16283-1'!$O$13)&gt;0,M61-'Resultados ISO 16283-1'!$O$13,0)</f>
        <v>0</v>
      </c>
      <c r="CM61" s="142">
        <f>IF((N61-'Resultados ISO 16283-1'!$P$13)&gt;0,N61-'Resultados ISO 16283-1'!$P$13,0)</f>
        <v>0</v>
      </c>
      <c r="CN61" s="142">
        <f>IF((O61-'Resultados ISO 16283-1'!$Q$13)&gt;0,O61-'Resultados ISO 16283-1'!$Q$13,0)</f>
        <v>0</v>
      </c>
      <c r="CO61" s="142">
        <f>IF((P61-'Resultados ISO 16283-1'!$R$13)&gt;0,P61-'Resultados ISO 16283-1'!$R$13,0)</f>
        <v>0</v>
      </c>
      <c r="CP61" s="142">
        <f>IF((Q61-'Resultados ISO 16283-1'!$S$13)&gt;0,Q61-'Resultados ISO 16283-1'!$S$13,0)</f>
        <v>0</v>
      </c>
      <c r="CQ61" s="142">
        <f>IF((R61-'Resultados ISO 16283-1'!$T$13)&gt;0,R61-'Resultados ISO 16283-1'!$T$13,0)</f>
        <v>0</v>
      </c>
      <c r="CR61" s="354">
        <f>IF((S61-'Resultados ISO 16283-1'!$U$13)&gt;0,S61-'Resultados ISO 16283-1'!$U$13,0)</f>
        <v>0</v>
      </c>
      <c r="CS61" s="127">
        <f t="shared" si="32"/>
        <v>0</v>
      </c>
      <c r="CT61" s="128">
        <f t="shared" si="27"/>
        <v>27</v>
      </c>
      <c r="CU61" s="118">
        <f t="shared" si="33"/>
        <v>0</v>
      </c>
      <c r="CV61" s="118">
        <f t="shared" si="28"/>
        <v>0</v>
      </c>
    </row>
    <row r="62" spans="2:100" ht="14.25">
      <c r="B62" s="129">
        <v>26</v>
      </c>
      <c r="C62" s="147">
        <f t="shared" si="34"/>
        <v>7</v>
      </c>
      <c r="D62" s="132">
        <f t="shared" si="35"/>
        <v>10</v>
      </c>
      <c r="E62" s="132">
        <f t="shared" si="36"/>
        <v>13</v>
      </c>
      <c r="F62" s="132">
        <f t="shared" si="37"/>
        <v>16</v>
      </c>
      <c r="G62" s="132">
        <f t="shared" si="38"/>
        <v>19</v>
      </c>
      <c r="H62" s="132">
        <f t="shared" si="39"/>
        <v>22</v>
      </c>
      <c r="I62" s="132">
        <f t="shared" si="40"/>
        <v>25</v>
      </c>
      <c r="J62" s="132">
        <f t="shared" si="41"/>
        <v>26</v>
      </c>
      <c r="K62" s="132">
        <f t="shared" si="42"/>
        <v>27</v>
      </c>
      <c r="L62" s="132">
        <f t="shared" si="43"/>
        <v>28</v>
      </c>
      <c r="M62" s="132">
        <f t="shared" si="44"/>
        <v>29</v>
      </c>
      <c r="N62" s="132">
        <f t="shared" si="45"/>
        <v>30</v>
      </c>
      <c r="O62" s="132">
        <f t="shared" si="46"/>
        <v>30</v>
      </c>
      <c r="P62" s="132">
        <f t="shared" si="47"/>
        <v>30</v>
      </c>
      <c r="Q62" s="132">
        <f t="shared" si="48"/>
        <v>30</v>
      </c>
      <c r="R62" s="132">
        <f t="shared" si="49"/>
        <v>30</v>
      </c>
      <c r="S62" s="133">
        <f t="shared" si="50"/>
        <v>30</v>
      </c>
      <c r="U62" s="147">
        <f>IF((C62-'Resultados ISO 16283-1'!$E$7)&gt;0,C62-'Resultados ISO 16283-1'!$E$7,0)</f>
        <v>0</v>
      </c>
      <c r="V62" s="132">
        <f>IF((D62-'Resultados ISO 16283-1'!$F$7)&gt;0,D62-'Resultados ISO 16283-1'!$F$7,0)</f>
        <v>0</v>
      </c>
      <c r="W62" s="132">
        <f>IF((E62-'Resultados ISO 16283-1'!$G$7)&gt;0,E62-'Resultados ISO 16283-1'!$G$7,0)</f>
        <v>0</v>
      </c>
      <c r="X62" s="132">
        <f>IF((F62-'Resultados ISO 16283-1'!$H$7)&gt;0,F62-'Resultados ISO 16283-1'!$H$7,0)</f>
        <v>0</v>
      </c>
      <c r="Y62" s="132">
        <f>IF((G62-'Resultados ISO 16283-1'!$I$7)&gt;0,G62-'Resultados ISO 16283-1'!$I$7,0)</f>
        <v>0</v>
      </c>
      <c r="Z62" s="132">
        <f>IF((H62-'Resultados ISO 16283-1'!$J$7)&gt;0,H62-'Resultados ISO 16283-1'!$J$7,0)</f>
        <v>0</v>
      </c>
      <c r="AA62" s="132">
        <f>IF((I62-'Resultados ISO 16283-1'!$K$7)&gt;0,I62-'Resultados ISO 16283-1'!$K$7,0)</f>
        <v>0</v>
      </c>
      <c r="AB62" s="132">
        <f>IF((J62-'Resultados ISO 16283-1'!$L$7)&gt;0,J62-'Resultados ISO 16283-1'!$L$7,0)</f>
        <v>0</v>
      </c>
      <c r="AC62" s="132">
        <f>IF((K62-'Resultados ISO 16283-1'!$M$7)&gt;0,K62-'Resultados ISO 16283-1'!$M$7,0)</f>
        <v>0</v>
      </c>
      <c r="AD62" s="132">
        <f>IF((L62-'Resultados ISO 16283-1'!$N$7)&gt;0,L62-'Resultados ISO 16283-1'!$N$7,0)</f>
        <v>0</v>
      </c>
      <c r="AE62" s="132">
        <f>IF((M62-'Resultados ISO 16283-1'!$O$7)&gt;0,M62-'Resultados ISO 16283-1'!$O$7,0)</f>
        <v>0</v>
      </c>
      <c r="AF62" s="132">
        <f>IF((N62-'Resultados ISO 16283-1'!$P$7)&gt;0,N62-'Resultados ISO 16283-1'!$P$7,0)</f>
        <v>0</v>
      </c>
      <c r="AG62" s="132">
        <f>IF((O62-'Resultados ISO 16283-1'!$Q$7)&gt;0,O62-'Resultados ISO 16283-1'!$Q$7,0)</f>
        <v>0</v>
      </c>
      <c r="AH62" s="132">
        <f>IF((P62-'Resultados ISO 16283-1'!$R$7)&gt;0,P62-'Resultados ISO 16283-1'!$R$7,0)</f>
        <v>0</v>
      </c>
      <c r="AI62" s="132">
        <f>IF((Q62-'Resultados ISO 16283-1'!$S$7)&gt;0,Q62-'Resultados ISO 16283-1'!$S$7,0)</f>
        <v>0</v>
      </c>
      <c r="AJ62" s="133">
        <f>IF((R62-'Resultados ISO 16283-1'!$T$7)&gt;0,R62-'Resultados ISO 16283-1'!$T$7,0)</f>
        <v>0</v>
      </c>
      <c r="AK62" s="355">
        <f t="shared" si="21"/>
        <v>0</v>
      </c>
      <c r="AL62" s="118">
        <f t="shared" si="29"/>
        <v>0</v>
      </c>
      <c r="AM62" s="116">
        <f t="shared" si="22"/>
        <v>0</v>
      </c>
      <c r="AO62" s="147">
        <f>IF((C62-'Resultados ISO 16283-1'!$E$9)&gt;0,C62-'Resultados ISO 16283-1'!$E$9,0)</f>
        <v>0</v>
      </c>
      <c r="AP62" s="132">
        <f>IF((D62-'Resultados ISO 16283-1'!$F$9)&gt;0,D62-'Resultados ISO 16283-1'!$F$9,0)</f>
        <v>0</v>
      </c>
      <c r="AQ62" s="132">
        <f>IF((E62-'Resultados ISO 16283-1'!$G$9)&gt;0,E62-'Resultados ISO 16283-1'!$G$9,0)</f>
        <v>0</v>
      </c>
      <c r="AR62" s="132">
        <f>IF((F62-'Resultados ISO 16283-1'!$H$9)&gt;0,F62-'Resultados ISO 16283-1'!$H$9,0)</f>
        <v>0</v>
      </c>
      <c r="AS62" s="132">
        <f>IF((G62-'Resultados ISO 16283-1'!$I$9)&gt;0,G62-'Resultados ISO 16283-1'!$I$9,0)</f>
        <v>0</v>
      </c>
      <c r="AT62" s="132">
        <f>IF((H62-'Resultados ISO 16283-1'!$J$9)&gt;0,H62-'Resultados ISO 16283-1'!$J$9,0)</f>
        <v>0</v>
      </c>
      <c r="AU62" s="132">
        <f>IF((I62-'Resultados ISO 16283-1'!$K$9)&gt;0,I62-'Resultados ISO 16283-1'!$K$9,0)</f>
        <v>0</v>
      </c>
      <c r="AV62" s="132">
        <f>IF((J62-'Resultados ISO 16283-1'!$L$9)&gt;0,J62-'Resultados ISO 16283-1'!$L$9,0)</f>
        <v>0</v>
      </c>
      <c r="AW62" s="132">
        <f>IF((K62-'Resultados ISO 16283-1'!$M$9)&gt;0,K62-'Resultados ISO 16283-1'!$M$9,0)</f>
        <v>0</v>
      </c>
      <c r="AX62" s="132">
        <f>IF((L62-'Resultados ISO 16283-1'!$N$9)&gt;0,L62-'Resultados ISO 16283-1'!$N$9,0)</f>
        <v>0</v>
      </c>
      <c r="AY62" s="132">
        <f>IF((M62-'Resultados ISO 16283-1'!$O$9)&gt;0,M62-'Resultados ISO 16283-1'!$O$9,0)</f>
        <v>0</v>
      </c>
      <c r="AZ62" s="132">
        <f>IF((N62-'Resultados ISO 16283-1'!$P$9)&gt;0,N62-'Resultados ISO 16283-1'!$P$9,0)</f>
        <v>0</v>
      </c>
      <c r="BA62" s="132">
        <f>IF((O62-'Resultados ISO 16283-1'!$Q$9)&gt;0,O62-'Resultados ISO 16283-1'!$Q$9,0)</f>
        <v>0</v>
      </c>
      <c r="BB62" s="132">
        <f>IF((P62-'Resultados ISO 16283-1'!$R$9)&gt;0,P62-'Resultados ISO 16283-1'!$R$9,0)</f>
        <v>0</v>
      </c>
      <c r="BC62" s="132">
        <f>IF((Q62-'Resultados ISO 16283-1'!$S$9)&gt;0,Q62-'Resultados ISO 16283-1'!$S$9,0)</f>
        <v>0</v>
      </c>
      <c r="BD62" s="133">
        <f>IF((R62-'Resultados ISO 16283-1'!$T$9)&gt;0,R62-'Resultados ISO 16283-1'!$T$9,0)</f>
        <v>0</v>
      </c>
      <c r="BE62" s="128">
        <f t="shared" si="23"/>
        <v>0</v>
      </c>
      <c r="BF62" s="137">
        <f t="shared" si="30"/>
        <v>0</v>
      </c>
      <c r="BG62" s="118">
        <f t="shared" si="24"/>
        <v>0</v>
      </c>
      <c r="BH62" s="119"/>
      <c r="BI62" s="146">
        <f>IF((C62-'Resultados ISO 16283-1'!$E$11)&gt;0,C62-'Resultados ISO 16283-1'!$E$11,0)</f>
        <v>0</v>
      </c>
      <c r="BJ62" s="145">
        <f>IF((D62-'Resultados ISO 16283-1'!$F$11)&gt;0,D62-'Resultados ISO 16283-1'!$F$11,0)</f>
        <v>0</v>
      </c>
      <c r="BK62" s="145">
        <f>IF((E62-'Resultados ISO 16283-1'!$G$11)&gt;0,E62-'Resultados ISO 16283-1'!$G$11,0)</f>
        <v>0</v>
      </c>
      <c r="BL62" s="145">
        <f>IF((F62-'Resultados ISO 16283-1'!$H$11)&gt;0,F62-'Resultados ISO 16283-1'!$H$11,0)</f>
        <v>0</v>
      </c>
      <c r="BM62" s="145">
        <f>IF((G62-'Resultados ISO 16283-1'!$I$11)&gt;0,G62-'Resultados ISO 16283-1'!$I$11,0)</f>
        <v>0</v>
      </c>
      <c r="BN62" s="145">
        <f>IF((H62-'Resultados ISO 16283-1'!$J$11)&gt;0,H62-'Resultados ISO 16283-1'!$J$11,0)</f>
        <v>0</v>
      </c>
      <c r="BO62" s="145">
        <f>IF((I62-'Resultados ISO 16283-1'!$K$11)&gt;0,I62-'Resultados ISO 16283-1'!$K$11,0)</f>
        <v>0</v>
      </c>
      <c r="BP62" s="145">
        <f>IF((J62-'Resultados ISO 16283-1'!$L$11)&gt;0,J62-'Resultados ISO 16283-1'!$L$11,0)</f>
        <v>0</v>
      </c>
      <c r="BQ62" s="145">
        <f>IF((K62-'Resultados ISO 16283-1'!$M$11)&gt;0,K62-'Resultados ISO 16283-1'!$M$11,0)</f>
        <v>0</v>
      </c>
      <c r="BR62" s="145">
        <f>IF((L62-'Resultados ISO 16283-1'!$N$11)&gt;0,L62-'Resultados ISO 16283-1'!$N$11,0)</f>
        <v>0</v>
      </c>
      <c r="BS62" s="145">
        <f>IF((M62-'Resultados ISO 16283-1'!$O$11)&gt;0,M62-'Resultados ISO 16283-1'!$O$11,0)</f>
        <v>0</v>
      </c>
      <c r="BT62" s="145">
        <f>IF((N62-'Resultados ISO 16283-1'!$P$11)&gt;0,N62-'Resultados ISO 16283-1'!$P$11,0)</f>
        <v>0</v>
      </c>
      <c r="BU62" s="145">
        <f>IF((O62-'Resultados ISO 16283-1'!$Q$11)&gt;0,O62-'Resultados ISO 16283-1'!$Q$11,0)</f>
        <v>0</v>
      </c>
      <c r="BV62" s="145">
        <f>IF((P62-'Resultados ISO 16283-1'!$R$11)&gt;0,P62-'Resultados ISO 16283-1'!$R$11,0)</f>
        <v>0</v>
      </c>
      <c r="BW62" s="145">
        <f>IF((Q62-'Resultados ISO 16283-1'!$S$11)&gt;0,Q62-'Resultados ISO 16283-1'!$S$11,0)</f>
        <v>0</v>
      </c>
      <c r="BX62" s="144">
        <f>IF((R62-'Resultados ISO 16283-1'!$T$11)&gt;0,R62-'Resultados ISO 16283-1'!$T$11,0)</f>
        <v>0</v>
      </c>
      <c r="BY62" s="119">
        <f t="shared" si="25"/>
        <v>0</v>
      </c>
      <c r="BZ62" s="118">
        <f t="shared" si="31"/>
        <v>0</v>
      </c>
      <c r="CA62" s="118">
        <f t="shared" si="26"/>
        <v>0</v>
      </c>
      <c r="CB62" s="119"/>
      <c r="CC62" s="353">
        <f>IF((D62-'Resultados ISO 16283-1'!$F$13)&gt;0,D62-'Resultados ISO 16283-1'!$F$13,0)</f>
        <v>0</v>
      </c>
      <c r="CD62" s="142">
        <f>IF((E62-'Resultados ISO 16283-1'!$G$13)&gt;0,E62-'Resultados ISO 16283-1'!$G$13,0)</f>
        <v>0</v>
      </c>
      <c r="CE62" s="142">
        <f>IF((F62-'Resultados ISO 16283-1'!$H$13)&gt;0,F62-'Resultados ISO 16283-1'!$H$13,0)</f>
        <v>0</v>
      </c>
      <c r="CF62" s="142">
        <f>IF((G62-'Resultados ISO 16283-1'!$I$13)&gt;0,G62-'Resultados ISO 16283-1'!$I$13,0)</f>
        <v>0</v>
      </c>
      <c r="CG62" s="142">
        <f>IF((H62-'Resultados ISO 16283-1'!$J$13)&gt;0,H62-'Resultados ISO 16283-1'!$J$13,0)</f>
        <v>0</v>
      </c>
      <c r="CH62" s="142">
        <f>IF((I62-'Resultados ISO 16283-1'!$K$13)&gt;0,I62-'Resultados ISO 16283-1'!$K$13,0)</f>
        <v>0</v>
      </c>
      <c r="CI62" s="142">
        <f>IF((J62-'Resultados ISO 16283-1'!$L$13)&gt;0,J62-'Resultados ISO 16283-1'!$L$13,0)</f>
        <v>0</v>
      </c>
      <c r="CJ62" s="142">
        <f>IF((K62-'Resultados ISO 16283-1'!$M$13)&gt;0,K62-'Resultados ISO 16283-1'!$M$13,0)</f>
        <v>0</v>
      </c>
      <c r="CK62" s="142">
        <f>IF((L62-'Resultados ISO 16283-1'!$N$13)&gt;0,L62-'Resultados ISO 16283-1'!$N$13,0)</f>
        <v>0</v>
      </c>
      <c r="CL62" s="142">
        <f>IF((M62-'Resultados ISO 16283-1'!$O$13)&gt;0,M62-'Resultados ISO 16283-1'!$O$13,0)</f>
        <v>0</v>
      </c>
      <c r="CM62" s="142">
        <f>IF((N62-'Resultados ISO 16283-1'!$P$13)&gt;0,N62-'Resultados ISO 16283-1'!$P$13,0)</f>
        <v>0</v>
      </c>
      <c r="CN62" s="142">
        <f>IF((O62-'Resultados ISO 16283-1'!$Q$13)&gt;0,O62-'Resultados ISO 16283-1'!$Q$13,0)</f>
        <v>0</v>
      </c>
      <c r="CO62" s="142">
        <f>IF((P62-'Resultados ISO 16283-1'!$R$13)&gt;0,P62-'Resultados ISO 16283-1'!$R$13,0)</f>
        <v>0</v>
      </c>
      <c r="CP62" s="142">
        <f>IF((Q62-'Resultados ISO 16283-1'!$S$13)&gt;0,Q62-'Resultados ISO 16283-1'!$S$13,0)</f>
        <v>0</v>
      </c>
      <c r="CQ62" s="142">
        <f>IF((R62-'Resultados ISO 16283-1'!$T$13)&gt;0,R62-'Resultados ISO 16283-1'!$T$13,0)</f>
        <v>0</v>
      </c>
      <c r="CR62" s="354">
        <f>IF((S62-'Resultados ISO 16283-1'!$U$13)&gt;0,S62-'Resultados ISO 16283-1'!$U$13,0)</f>
        <v>0</v>
      </c>
      <c r="CS62" s="127">
        <f t="shared" si="32"/>
        <v>0</v>
      </c>
      <c r="CT62" s="128">
        <f t="shared" si="27"/>
        <v>26</v>
      </c>
      <c r="CU62" s="118">
        <f t="shared" si="33"/>
        <v>0</v>
      </c>
      <c r="CV62" s="118">
        <f t="shared" si="28"/>
        <v>0</v>
      </c>
    </row>
    <row r="63" spans="2:100" ht="14.25">
      <c r="B63" s="129">
        <v>27</v>
      </c>
      <c r="C63" s="147">
        <f t="shared" si="34"/>
        <v>6</v>
      </c>
      <c r="D63" s="132">
        <f t="shared" si="35"/>
        <v>9</v>
      </c>
      <c r="E63" s="132">
        <f t="shared" si="36"/>
        <v>12</v>
      </c>
      <c r="F63" s="132">
        <f t="shared" si="37"/>
        <v>15</v>
      </c>
      <c r="G63" s="132">
        <f t="shared" si="38"/>
        <v>18</v>
      </c>
      <c r="H63" s="132">
        <f t="shared" si="39"/>
        <v>21</v>
      </c>
      <c r="I63" s="132">
        <f t="shared" si="40"/>
        <v>24</v>
      </c>
      <c r="J63" s="132">
        <f t="shared" si="41"/>
        <v>25</v>
      </c>
      <c r="K63" s="132">
        <f t="shared" si="42"/>
        <v>26</v>
      </c>
      <c r="L63" s="132">
        <f t="shared" si="43"/>
        <v>27</v>
      </c>
      <c r="M63" s="132">
        <f t="shared" si="44"/>
        <v>28</v>
      </c>
      <c r="N63" s="132">
        <f t="shared" si="45"/>
        <v>29</v>
      </c>
      <c r="O63" s="132">
        <f t="shared" si="46"/>
        <v>29</v>
      </c>
      <c r="P63" s="132">
        <f t="shared" si="47"/>
        <v>29</v>
      </c>
      <c r="Q63" s="132">
        <f t="shared" si="48"/>
        <v>29</v>
      </c>
      <c r="R63" s="132">
        <f t="shared" si="49"/>
        <v>29</v>
      </c>
      <c r="S63" s="133">
        <f t="shared" si="50"/>
        <v>29</v>
      </c>
      <c r="U63" s="147">
        <f>IF((C63-'Resultados ISO 16283-1'!$E$7)&gt;0,C63-'Resultados ISO 16283-1'!$E$7,0)</f>
        <v>0</v>
      </c>
      <c r="V63" s="132">
        <f>IF((D63-'Resultados ISO 16283-1'!$F$7)&gt;0,D63-'Resultados ISO 16283-1'!$F$7,0)</f>
        <v>0</v>
      </c>
      <c r="W63" s="132">
        <f>IF((E63-'Resultados ISO 16283-1'!$G$7)&gt;0,E63-'Resultados ISO 16283-1'!$G$7,0)</f>
        <v>0</v>
      </c>
      <c r="X63" s="132">
        <f>IF((F63-'Resultados ISO 16283-1'!$H$7)&gt;0,F63-'Resultados ISO 16283-1'!$H$7,0)</f>
        <v>0</v>
      </c>
      <c r="Y63" s="132">
        <f>IF((G63-'Resultados ISO 16283-1'!$I$7)&gt;0,G63-'Resultados ISO 16283-1'!$I$7,0)</f>
        <v>0</v>
      </c>
      <c r="Z63" s="132">
        <f>IF((H63-'Resultados ISO 16283-1'!$J$7)&gt;0,H63-'Resultados ISO 16283-1'!$J$7,0)</f>
        <v>0</v>
      </c>
      <c r="AA63" s="132">
        <f>IF((I63-'Resultados ISO 16283-1'!$K$7)&gt;0,I63-'Resultados ISO 16283-1'!$K$7,0)</f>
        <v>0</v>
      </c>
      <c r="AB63" s="132">
        <f>IF((J63-'Resultados ISO 16283-1'!$L$7)&gt;0,J63-'Resultados ISO 16283-1'!$L$7,0)</f>
        <v>0</v>
      </c>
      <c r="AC63" s="132">
        <f>IF((K63-'Resultados ISO 16283-1'!$M$7)&gt;0,K63-'Resultados ISO 16283-1'!$M$7,0)</f>
        <v>0</v>
      </c>
      <c r="AD63" s="132">
        <f>IF((L63-'Resultados ISO 16283-1'!$N$7)&gt;0,L63-'Resultados ISO 16283-1'!$N$7,0)</f>
        <v>0</v>
      </c>
      <c r="AE63" s="132">
        <f>IF((M63-'Resultados ISO 16283-1'!$O$7)&gt;0,M63-'Resultados ISO 16283-1'!$O$7,0)</f>
        <v>0</v>
      </c>
      <c r="AF63" s="132">
        <f>IF((N63-'Resultados ISO 16283-1'!$P$7)&gt;0,N63-'Resultados ISO 16283-1'!$P$7,0)</f>
        <v>0</v>
      </c>
      <c r="AG63" s="132">
        <f>IF((O63-'Resultados ISO 16283-1'!$Q$7)&gt;0,O63-'Resultados ISO 16283-1'!$Q$7,0)</f>
        <v>0</v>
      </c>
      <c r="AH63" s="132">
        <f>IF((P63-'Resultados ISO 16283-1'!$R$7)&gt;0,P63-'Resultados ISO 16283-1'!$R$7,0)</f>
        <v>0</v>
      </c>
      <c r="AI63" s="132">
        <f>IF((Q63-'Resultados ISO 16283-1'!$S$7)&gt;0,Q63-'Resultados ISO 16283-1'!$S$7,0)</f>
        <v>0</v>
      </c>
      <c r="AJ63" s="133">
        <f>IF((R63-'Resultados ISO 16283-1'!$T$7)&gt;0,R63-'Resultados ISO 16283-1'!$T$7,0)</f>
        <v>0</v>
      </c>
      <c r="AK63" s="355">
        <f t="shared" si="21"/>
        <v>0</v>
      </c>
      <c r="AL63" s="118">
        <f t="shared" si="29"/>
        <v>0</v>
      </c>
      <c r="AM63" s="116">
        <f t="shared" si="22"/>
        <v>0</v>
      </c>
      <c r="AO63" s="147">
        <f>IF((C63-'Resultados ISO 16283-1'!$E$9)&gt;0,C63-'Resultados ISO 16283-1'!$E$9,0)</f>
        <v>0</v>
      </c>
      <c r="AP63" s="132">
        <f>IF((D63-'Resultados ISO 16283-1'!$F$9)&gt;0,D63-'Resultados ISO 16283-1'!$F$9,0)</f>
        <v>0</v>
      </c>
      <c r="AQ63" s="132">
        <f>IF((E63-'Resultados ISO 16283-1'!$G$9)&gt;0,E63-'Resultados ISO 16283-1'!$G$9,0)</f>
        <v>0</v>
      </c>
      <c r="AR63" s="132">
        <f>IF((F63-'Resultados ISO 16283-1'!$H$9)&gt;0,F63-'Resultados ISO 16283-1'!$H$9,0)</f>
        <v>0</v>
      </c>
      <c r="AS63" s="132">
        <f>IF((G63-'Resultados ISO 16283-1'!$I$9)&gt;0,G63-'Resultados ISO 16283-1'!$I$9,0)</f>
        <v>0</v>
      </c>
      <c r="AT63" s="132">
        <f>IF((H63-'Resultados ISO 16283-1'!$J$9)&gt;0,H63-'Resultados ISO 16283-1'!$J$9,0)</f>
        <v>0</v>
      </c>
      <c r="AU63" s="132">
        <f>IF((I63-'Resultados ISO 16283-1'!$K$9)&gt;0,I63-'Resultados ISO 16283-1'!$K$9,0)</f>
        <v>0</v>
      </c>
      <c r="AV63" s="132">
        <f>IF((J63-'Resultados ISO 16283-1'!$L$9)&gt;0,J63-'Resultados ISO 16283-1'!$L$9,0)</f>
        <v>0</v>
      </c>
      <c r="AW63" s="132">
        <f>IF((K63-'Resultados ISO 16283-1'!$M$9)&gt;0,K63-'Resultados ISO 16283-1'!$M$9,0)</f>
        <v>0</v>
      </c>
      <c r="AX63" s="132">
        <f>IF((L63-'Resultados ISO 16283-1'!$N$9)&gt;0,L63-'Resultados ISO 16283-1'!$N$9,0)</f>
        <v>0</v>
      </c>
      <c r="AY63" s="132">
        <f>IF((M63-'Resultados ISO 16283-1'!$O$9)&gt;0,M63-'Resultados ISO 16283-1'!$O$9,0)</f>
        <v>0</v>
      </c>
      <c r="AZ63" s="132">
        <f>IF((N63-'Resultados ISO 16283-1'!$P$9)&gt;0,N63-'Resultados ISO 16283-1'!$P$9,0)</f>
        <v>0</v>
      </c>
      <c r="BA63" s="132">
        <f>IF((O63-'Resultados ISO 16283-1'!$Q$9)&gt;0,O63-'Resultados ISO 16283-1'!$Q$9,0)</f>
        <v>0</v>
      </c>
      <c r="BB63" s="132">
        <f>IF((P63-'Resultados ISO 16283-1'!$R$9)&gt;0,P63-'Resultados ISO 16283-1'!$R$9,0)</f>
        <v>0</v>
      </c>
      <c r="BC63" s="132">
        <f>IF((Q63-'Resultados ISO 16283-1'!$S$9)&gt;0,Q63-'Resultados ISO 16283-1'!$S$9,0)</f>
        <v>0</v>
      </c>
      <c r="BD63" s="133">
        <f>IF((R63-'Resultados ISO 16283-1'!$T$9)&gt;0,R63-'Resultados ISO 16283-1'!$T$9,0)</f>
        <v>0</v>
      </c>
      <c r="BE63" s="128">
        <f t="shared" si="23"/>
        <v>0</v>
      </c>
      <c r="BF63" s="137">
        <f t="shared" si="30"/>
        <v>0</v>
      </c>
      <c r="BG63" s="118">
        <f t="shared" si="24"/>
        <v>0</v>
      </c>
      <c r="BH63" s="119"/>
      <c r="BI63" s="146">
        <f>IF((C63-'Resultados ISO 16283-1'!$E$11)&gt;0,C63-'Resultados ISO 16283-1'!$E$11,0)</f>
        <v>0</v>
      </c>
      <c r="BJ63" s="145">
        <f>IF((D63-'Resultados ISO 16283-1'!$F$11)&gt;0,D63-'Resultados ISO 16283-1'!$F$11,0)</f>
        <v>0</v>
      </c>
      <c r="BK63" s="145">
        <f>IF((E63-'Resultados ISO 16283-1'!$G$11)&gt;0,E63-'Resultados ISO 16283-1'!$G$11,0)</f>
        <v>0</v>
      </c>
      <c r="BL63" s="145">
        <f>IF((F63-'Resultados ISO 16283-1'!$H$11)&gt;0,F63-'Resultados ISO 16283-1'!$H$11,0)</f>
        <v>0</v>
      </c>
      <c r="BM63" s="145">
        <f>IF((G63-'Resultados ISO 16283-1'!$I$11)&gt;0,G63-'Resultados ISO 16283-1'!$I$11,0)</f>
        <v>0</v>
      </c>
      <c r="BN63" s="145">
        <f>IF((H63-'Resultados ISO 16283-1'!$J$11)&gt;0,H63-'Resultados ISO 16283-1'!$J$11,0)</f>
        <v>0</v>
      </c>
      <c r="BO63" s="145">
        <f>IF((I63-'Resultados ISO 16283-1'!$K$11)&gt;0,I63-'Resultados ISO 16283-1'!$K$11,0)</f>
        <v>0</v>
      </c>
      <c r="BP63" s="145">
        <f>IF((J63-'Resultados ISO 16283-1'!$L$11)&gt;0,J63-'Resultados ISO 16283-1'!$L$11,0)</f>
        <v>0</v>
      </c>
      <c r="BQ63" s="145">
        <f>IF((K63-'Resultados ISO 16283-1'!$M$11)&gt;0,K63-'Resultados ISO 16283-1'!$M$11,0)</f>
        <v>0</v>
      </c>
      <c r="BR63" s="145">
        <f>IF((L63-'Resultados ISO 16283-1'!$N$11)&gt;0,L63-'Resultados ISO 16283-1'!$N$11,0)</f>
        <v>0</v>
      </c>
      <c r="BS63" s="145">
        <f>IF((M63-'Resultados ISO 16283-1'!$O$11)&gt;0,M63-'Resultados ISO 16283-1'!$O$11,0)</f>
        <v>0</v>
      </c>
      <c r="BT63" s="145">
        <f>IF((N63-'Resultados ISO 16283-1'!$P$11)&gt;0,N63-'Resultados ISO 16283-1'!$P$11,0)</f>
        <v>0</v>
      </c>
      <c r="BU63" s="145">
        <f>IF((O63-'Resultados ISO 16283-1'!$Q$11)&gt;0,O63-'Resultados ISO 16283-1'!$Q$11,0)</f>
        <v>0</v>
      </c>
      <c r="BV63" s="145">
        <f>IF((P63-'Resultados ISO 16283-1'!$R$11)&gt;0,P63-'Resultados ISO 16283-1'!$R$11,0)</f>
        <v>0</v>
      </c>
      <c r="BW63" s="145">
        <f>IF((Q63-'Resultados ISO 16283-1'!$S$11)&gt;0,Q63-'Resultados ISO 16283-1'!$S$11,0)</f>
        <v>0</v>
      </c>
      <c r="BX63" s="144">
        <f>IF((R63-'Resultados ISO 16283-1'!$T$11)&gt;0,R63-'Resultados ISO 16283-1'!$T$11,0)</f>
        <v>0</v>
      </c>
      <c r="BY63" s="119">
        <f t="shared" si="25"/>
        <v>0</v>
      </c>
      <c r="BZ63" s="118">
        <f t="shared" si="31"/>
        <v>0</v>
      </c>
      <c r="CA63" s="118">
        <f t="shared" si="26"/>
        <v>0</v>
      </c>
      <c r="CB63" s="119"/>
      <c r="CC63" s="353">
        <f>IF((D63-'Resultados ISO 16283-1'!$F$13)&gt;0,D63-'Resultados ISO 16283-1'!$F$13,0)</f>
        <v>0</v>
      </c>
      <c r="CD63" s="142">
        <f>IF((E63-'Resultados ISO 16283-1'!$G$13)&gt;0,E63-'Resultados ISO 16283-1'!$G$13,0)</f>
        <v>0</v>
      </c>
      <c r="CE63" s="142">
        <f>IF((F63-'Resultados ISO 16283-1'!$H$13)&gt;0,F63-'Resultados ISO 16283-1'!$H$13,0)</f>
        <v>0</v>
      </c>
      <c r="CF63" s="142">
        <f>IF((G63-'Resultados ISO 16283-1'!$I$13)&gt;0,G63-'Resultados ISO 16283-1'!$I$13,0)</f>
        <v>0</v>
      </c>
      <c r="CG63" s="142">
        <f>IF((H63-'Resultados ISO 16283-1'!$J$13)&gt;0,H63-'Resultados ISO 16283-1'!$J$13,0)</f>
        <v>0</v>
      </c>
      <c r="CH63" s="142">
        <f>IF((I63-'Resultados ISO 16283-1'!$K$13)&gt;0,I63-'Resultados ISO 16283-1'!$K$13,0)</f>
        <v>0</v>
      </c>
      <c r="CI63" s="142">
        <f>IF((J63-'Resultados ISO 16283-1'!$L$13)&gt;0,J63-'Resultados ISO 16283-1'!$L$13,0)</f>
        <v>0</v>
      </c>
      <c r="CJ63" s="142">
        <f>IF((K63-'Resultados ISO 16283-1'!$M$13)&gt;0,K63-'Resultados ISO 16283-1'!$M$13,0)</f>
        <v>0</v>
      </c>
      <c r="CK63" s="142">
        <f>IF((L63-'Resultados ISO 16283-1'!$N$13)&gt;0,L63-'Resultados ISO 16283-1'!$N$13,0)</f>
        <v>0</v>
      </c>
      <c r="CL63" s="142">
        <f>IF((M63-'Resultados ISO 16283-1'!$O$13)&gt;0,M63-'Resultados ISO 16283-1'!$O$13,0)</f>
        <v>0</v>
      </c>
      <c r="CM63" s="142">
        <f>IF((N63-'Resultados ISO 16283-1'!$P$13)&gt;0,N63-'Resultados ISO 16283-1'!$P$13,0)</f>
        <v>0</v>
      </c>
      <c r="CN63" s="142">
        <f>IF((O63-'Resultados ISO 16283-1'!$Q$13)&gt;0,O63-'Resultados ISO 16283-1'!$Q$13,0)</f>
        <v>0</v>
      </c>
      <c r="CO63" s="142">
        <f>IF((P63-'Resultados ISO 16283-1'!$R$13)&gt;0,P63-'Resultados ISO 16283-1'!$R$13,0)</f>
        <v>0</v>
      </c>
      <c r="CP63" s="142">
        <f>IF((Q63-'Resultados ISO 16283-1'!$S$13)&gt;0,Q63-'Resultados ISO 16283-1'!$S$13,0)</f>
        <v>0</v>
      </c>
      <c r="CQ63" s="142">
        <f>IF((R63-'Resultados ISO 16283-1'!$T$13)&gt;0,R63-'Resultados ISO 16283-1'!$T$13,0)</f>
        <v>0</v>
      </c>
      <c r="CR63" s="354">
        <f>IF((S63-'Resultados ISO 16283-1'!$U$13)&gt;0,S63-'Resultados ISO 16283-1'!$U$13,0)</f>
        <v>0</v>
      </c>
      <c r="CS63" s="127">
        <f t="shared" si="32"/>
        <v>0</v>
      </c>
      <c r="CT63" s="128">
        <f t="shared" si="27"/>
        <v>25</v>
      </c>
      <c r="CU63" s="118">
        <f t="shared" si="33"/>
        <v>0</v>
      </c>
      <c r="CV63" s="118">
        <f t="shared" si="28"/>
        <v>0</v>
      </c>
    </row>
    <row r="64" spans="2:100" ht="14.25">
      <c r="B64" s="129">
        <v>28</v>
      </c>
      <c r="C64" s="147">
        <f t="shared" si="34"/>
        <v>5</v>
      </c>
      <c r="D64" s="132">
        <f t="shared" si="35"/>
        <v>8</v>
      </c>
      <c r="E64" s="132">
        <f t="shared" si="36"/>
        <v>11</v>
      </c>
      <c r="F64" s="132">
        <f t="shared" si="37"/>
        <v>14</v>
      </c>
      <c r="G64" s="132">
        <f t="shared" si="38"/>
        <v>17</v>
      </c>
      <c r="H64" s="132">
        <f t="shared" si="39"/>
        <v>20</v>
      </c>
      <c r="I64" s="132">
        <f t="shared" si="40"/>
        <v>23</v>
      </c>
      <c r="J64" s="132">
        <f t="shared" si="41"/>
        <v>24</v>
      </c>
      <c r="K64" s="132">
        <f t="shared" si="42"/>
        <v>25</v>
      </c>
      <c r="L64" s="132">
        <f t="shared" si="43"/>
        <v>26</v>
      </c>
      <c r="M64" s="132">
        <f t="shared" si="44"/>
        <v>27</v>
      </c>
      <c r="N64" s="132">
        <f t="shared" si="45"/>
        <v>28</v>
      </c>
      <c r="O64" s="132">
        <f t="shared" si="46"/>
        <v>28</v>
      </c>
      <c r="P64" s="132">
        <f t="shared" si="47"/>
        <v>28</v>
      </c>
      <c r="Q64" s="132">
        <f t="shared" si="48"/>
        <v>28</v>
      </c>
      <c r="R64" s="132">
        <f t="shared" si="49"/>
        <v>28</v>
      </c>
      <c r="S64" s="133">
        <f t="shared" si="50"/>
        <v>28</v>
      </c>
      <c r="U64" s="147">
        <f>IF((C64-'Resultados ISO 16283-1'!$E$7)&gt;0,C64-'Resultados ISO 16283-1'!$E$7,0)</f>
        <v>0</v>
      </c>
      <c r="V64" s="132">
        <f>IF((D64-'Resultados ISO 16283-1'!$F$7)&gt;0,D64-'Resultados ISO 16283-1'!$F$7,0)</f>
        <v>0</v>
      </c>
      <c r="W64" s="132">
        <f>IF((E64-'Resultados ISO 16283-1'!$G$7)&gt;0,E64-'Resultados ISO 16283-1'!$G$7,0)</f>
        <v>0</v>
      </c>
      <c r="X64" s="132">
        <f>IF((F64-'Resultados ISO 16283-1'!$H$7)&gt;0,F64-'Resultados ISO 16283-1'!$H$7,0)</f>
        <v>0</v>
      </c>
      <c r="Y64" s="132">
        <f>IF((G64-'Resultados ISO 16283-1'!$I$7)&gt;0,G64-'Resultados ISO 16283-1'!$I$7,0)</f>
        <v>0</v>
      </c>
      <c r="Z64" s="132">
        <f>IF((H64-'Resultados ISO 16283-1'!$J$7)&gt;0,H64-'Resultados ISO 16283-1'!$J$7,0)</f>
        <v>0</v>
      </c>
      <c r="AA64" s="132">
        <f>IF((I64-'Resultados ISO 16283-1'!$K$7)&gt;0,I64-'Resultados ISO 16283-1'!$K$7,0)</f>
        <v>0</v>
      </c>
      <c r="AB64" s="132">
        <f>IF((J64-'Resultados ISO 16283-1'!$L$7)&gt;0,J64-'Resultados ISO 16283-1'!$L$7,0)</f>
        <v>0</v>
      </c>
      <c r="AC64" s="132">
        <f>IF((K64-'Resultados ISO 16283-1'!$M$7)&gt;0,K64-'Resultados ISO 16283-1'!$M$7,0)</f>
        <v>0</v>
      </c>
      <c r="AD64" s="132">
        <f>IF((L64-'Resultados ISO 16283-1'!$N$7)&gt;0,L64-'Resultados ISO 16283-1'!$N$7,0)</f>
        <v>0</v>
      </c>
      <c r="AE64" s="132">
        <f>IF((M64-'Resultados ISO 16283-1'!$O$7)&gt;0,M64-'Resultados ISO 16283-1'!$O$7,0)</f>
        <v>0</v>
      </c>
      <c r="AF64" s="132">
        <f>IF((N64-'Resultados ISO 16283-1'!$P$7)&gt;0,N64-'Resultados ISO 16283-1'!$P$7,0)</f>
        <v>0</v>
      </c>
      <c r="AG64" s="132">
        <f>IF((O64-'Resultados ISO 16283-1'!$Q$7)&gt;0,O64-'Resultados ISO 16283-1'!$Q$7,0)</f>
        <v>0</v>
      </c>
      <c r="AH64" s="132">
        <f>IF((P64-'Resultados ISO 16283-1'!$R$7)&gt;0,P64-'Resultados ISO 16283-1'!$R$7,0)</f>
        <v>0</v>
      </c>
      <c r="AI64" s="132">
        <f>IF((Q64-'Resultados ISO 16283-1'!$S$7)&gt;0,Q64-'Resultados ISO 16283-1'!$S$7,0)</f>
        <v>0</v>
      </c>
      <c r="AJ64" s="133">
        <f>IF((R64-'Resultados ISO 16283-1'!$T$7)&gt;0,R64-'Resultados ISO 16283-1'!$T$7,0)</f>
        <v>0</v>
      </c>
      <c r="AK64" s="355">
        <f t="shared" si="21"/>
        <v>0</v>
      </c>
      <c r="AL64" s="118">
        <f t="shared" si="29"/>
        <v>0</v>
      </c>
      <c r="AM64" s="116">
        <f t="shared" si="22"/>
        <v>0</v>
      </c>
      <c r="AO64" s="147">
        <f>IF((C64-'Resultados ISO 16283-1'!$E$9)&gt;0,C64-'Resultados ISO 16283-1'!$E$9,0)</f>
        <v>0</v>
      </c>
      <c r="AP64" s="132">
        <f>IF((D64-'Resultados ISO 16283-1'!$F$9)&gt;0,D64-'Resultados ISO 16283-1'!$F$9,0)</f>
        <v>0</v>
      </c>
      <c r="AQ64" s="132">
        <f>IF((E64-'Resultados ISO 16283-1'!$G$9)&gt;0,E64-'Resultados ISO 16283-1'!$G$9,0)</f>
        <v>0</v>
      </c>
      <c r="AR64" s="132">
        <f>IF((F64-'Resultados ISO 16283-1'!$H$9)&gt;0,F64-'Resultados ISO 16283-1'!$H$9,0)</f>
        <v>0</v>
      </c>
      <c r="AS64" s="132">
        <f>IF((G64-'Resultados ISO 16283-1'!$I$9)&gt;0,G64-'Resultados ISO 16283-1'!$I$9,0)</f>
        <v>0</v>
      </c>
      <c r="AT64" s="132">
        <f>IF((H64-'Resultados ISO 16283-1'!$J$9)&gt;0,H64-'Resultados ISO 16283-1'!$J$9,0)</f>
        <v>0</v>
      </c>
      <c r="AU64" s="132">
        <f>IF((I64-'Resultados ISO 16283-1'!$K$9)&gt;0,I64-'Resultados ISO 16283-1'!$K$9,0)</f>
        <v>0</v>
      </c>
      <c r="AV64" s="132">
        <f>IF((J64-'Resultados ISO 16283-1'!$L$9)&gt;0,J64-'Resultados ISO 16283-1'!$L$9,0)</f>
        <v>0</v>
      </c>
      <c r="AW64" s="132">
        <f>IF((K64-'Resultados ISO 16283-1'!$M$9)&gt;0,K64-'Resultados ISO 16283-1'!$M$9,0)</f>
        <v>0</v>
      </c>
      <c r="AX64" s="132">
        <f>IF((L64-'Resultados ISO 16283-1'!$N$9)&gt;0,L64-'Resultados ISO 16283-1'!$N$9,0)</f>
        <v>0</v>
      </c>
      <c r="AY64" s="132">
        <f>IF((M64-'Resultados ISO 16283-1'!$O$9)&gt;0,M64-'Resultados ISO 16283-1'!$O$9,0)</f>
        <v>0</v>
      </c>
      <c r="AZ64" s="132">
        <f>IF((N64-'Resultados ISO 16283-1'!$P$9)&gt;0,N64-'Resultados ISO 16283-1'!$P$9,0)</f>
        <v>0</v>
      </c>
      <c r="BA64" s="132">
        <f>IF((O64-'Resultados ISO 16283-1'!$Q$9)&gt;0,O64-'Resultados ISO 16283-1'!$Q$9,0)</f>
        <v>0</v>
      </c>
      <c r="BB64" s="132">
        <f>IF((P64-'Resultados ISO 16283-1'!$R$9)&gt;0,P64-'Resultados ISO 16283-1'!$R$9,0)</f>
        <v>0</v>
      </c>
      <c r="BC64" s="132">
        <f>IF((Q64-'Resultados ISO 16283-1'!$S$9)&gt;0,Q64-'Resultados ISO 16283-1'!$S$9,0)</f>
        <v>0</v>
      </c>
      <c r="BD64" s="133">
        <f>IF((R64-'Resultados ISO 16283-1'!$T$9)&gt;0,R64-'Resultados ISO 16283-1'!$T$9,0)</f>
        <v>0</v>
      </c>
      <c r="BE64" s="128">
        <f t="shared" si="23"/>
        <v>0</v>
      </c>
      <c r="BF64" s="137">
        <f t="shared" si="30"/>
        <v>0</v>
      </c>
      <c r="BG64" s="118">
        <f t="shared" si="24"/>
        <v>0</v>
      </c>
      <c r="BH64" s="119"/>
      <c r="BI64" s="146">
        <f>IF((C64-'Resultados ISO 16283-1'!$E$11)&gt;0,C64-'Resultados ISO 16283-1'!$E$11,0)</f>
        <v>0</v>
      </c>
      <c r="BJ64" s="145">
        <f>IF((D64-'Resultados ISO 16283-1'!$F$11)&gt;0,D64-'Resultados ISO 16283-1'!$F$11,0)</f>
        <v>0</v>
      </c>
      <c r="BK64" s="145">
        <f>IF((E64-'Resultados ISO 16283-1'!$G$11)&gt;0,E64-'Resultados ISO 16283-1'!$G$11,0)</f>
        <v>0</v>
      </c>
      <c r="BL64" s="145">
        <f>IF((F64-'Resultados ISO 16283-1'!$H$11)&gt;0,F64-'Resultados ISO 16283-1'!$H$11,0)</f>
        <v>0</v>
      </c>
      <c r="BM64" s="145">
        <f>IF((G64-'Resultados ISO 16283-1'!$I$11)&gt;0,G64-'Resultados ISO 16283-1'!$I$11,0)</f>
        <v>0</v>
      </c>
      <c r="BN64" s="145">
        <f>IF((H64-'Resultados ISO 16283-1'!$J$11)&gt;0,H64-'Resultados ISO 16283-1'!$J$11,0)</f>
        <v>0</v>
      </c>
      <c r="BO64" s="145">
        <f>IF((I64-'Resultados ISO 16283-1'!$K$11)&gt;0,I64-'Resultados ISO 16283-1'!$K$11,0)</f>
        <v>0</v>
      </c>
      <c r="BP64" s="145">
        <f>IF((J64-'Resultados ISO 16283-1'!$L$11)&gt;0,J64-'Resultados ISO 16283-1'!$L$11,0)</f>
        <v>0</v>
      </c>
      <c r="BQ64" s="145">
        <f>IF((K64-'Resultados ISO 16283-1'!$M$11)&gt;0,K64-'Resultados ISO 16283-1'!$M$11,0)</f>
        <v>0</v>
      </c>
      <c r="BR64" s="145">
        <f>IF((L64-'Resultados ISO 16283-1'!$N$11)&gt;0,L64-'Resultados ISO 16283-1'!$N$11,0)</f>
        <v>0</v>
      </c>
      <c r="BS64" s="145">
        <f>IF((M64-'Resultados ISO 16283-1'!$O$11)&gt;0,M64-'Resultados ISO 16283-1'!$O$11,0)</f>
        <v>0</v>
      </c>
      <c r="BT64" s="145">
        <f>IF((N64-'Resultados ISO 16283-1'!$P$11)&gt;0,N64-'Resultados ISO 16283-1'!$P$11,0)</f>
        <v>0</v>
      </c>
      <c r="BU64" s="145">
        <f>IF((O64-'Resultados ISO 16283-1'!$Q$11)&gt;0,O64-'Resultados ISO 16283-1'!$Q$11,0)</f>
        <v>0</v>
      </c>
      <c r="BV64" s="145">
        <f>IF((P64-'Resultados ISO 16283-1'!$R$11)&gt;0,P64-'Resultados ISO 16283-1'!$R$11,0)</f>
        <v>0</v>
      </c>
      <c r="BW64" s="145">
        <f>IF((Q64-'Resultados ISO 16283-1'!$S$11)&gt;0,Q64-'Resultados ISO 16283-1'!$S$11,0)</f>
        <v>0</v>
      </c>
      <c r="BX64" s="144">
        <f>IF((R64-'Resultados ISO 16283-1'!$T$11)&gt;0,R64-'Resultados ISO 16283-1'!$T$11,0)</f>
        <v>0</v>
      </c>
      <c r="BY64" s="119">
        <f t="shared" si="25"/>
        <v>0</v>
      </c>
      <c r="BZ64" s="118">
        <f t="shared" si="31"/>
        <v>0</v>
      </c>
      <c r="CA64" s="118">
        <f t="shared" si="26"/>
        <v>0</v>
      </c>
      <c r="CB64" s="119"/>
      <c r="CC64" s="353">
        <f>IF((D64-'Resultados ISO 16283-1'!$F$13)&gt;0,D64-'Resultados ISO 16283-1'!$F$13,0)</f>
        <v>0</v>
      </c>
      <c r="CD64" s="142">
        <f>IF((E64-'Resultados ISO 16283-1'!$G$13)&gt;0,E64-'Resultados ISO 16283-1'!$G$13,0)</f>
        <v>0</v>
      </c>
      <c r="CE64" s="142">
        <f>IF((F64-'Resultados ISO 16283-1'!$H$13)&gt;0,F64-'Resultados ISO 16283-1'!$H$13,0)</f>
        <v>0</v>
      </c>
      <c r="CF64" s="142">
        <f>IF((G64-'Resultados ISO 16283-1'!$I$13)&gt;0,G64-'Resultados ISO 16283-1'!$I$13,0)</f>
        <v>0</v>
      </c>
      <c r="CG64" s="142">
        <f>IF((H64-'Resultados ISO 16283-1'!$J$13)&gt;0,H64-'Resultados ISO 16283-1'!$J$13,0)</f>
        <v>0</v>
      </c>
      <c r="CH64" s="142">
        <f>IF((I64-'Resultados ISO 16283-1'!$K$13)&gt;0,I64-'Resultados ISO 16283-1'!$K$13,0)</f>
        <v>0</v>
      </c>
      <c r="CI64" s="142">
        <f>IF((J64-'Resultados ISO 16283-1'!$L$13)&gt;0,J64-'Resultados ISO 16283-1'!$L$13,0)</f>
        <v>0</v>
      </c>
      <c r="CJ64" s="142">
        <f>IF((K64-'Resultados ISO 16283-1'!$M$13)&gt;0,K64-'Resultados ISO 16283-1'!$M$13,0)</f>
        <v>0</v>
      </c>
      <c r="CK64" s="142">
        <f>IF((L64-'Resultados ISO 16283-1'!$N$13)&gt;0,L64-'Resultados ISO 16283-1'!$N$13,0)</f>
        <v>0</v>
      </c>
      <c r="CL64" s="142">
        <f>IF((M64-'Resultados ISO 16283-1'!$O$13)&gt;0,M64-'Resultados ISO 16283-1'!$O$13,0)</f>
        <v>0</v>
      </c>
      <c r="CM64" s="142">
        <f>IF((N64-'Resultados ISO 16283-1'!$P$13)&gt;0,N64-'Resultados ISO 16283-1'!$P$13,0)</f>
        <v>0</v>
      </c>
      <c r="CN64" s="142">
        <f>IF((O64-'Resultados ISO 16283-1'!$Q$13)&gt;0,O64-'Resultados ISO 16283-1'!$Q$13,0)</f>
        <v>0</v>
      </c>
      <c r="CO64" s="142">
        <f>IF((P64-'Resultados ISO 16283-1'!$R$13)&gt;0,P64-'Resultados ISO 16283-1'!$R$13,0)</f>
        <v>0</v>
      </c>
      <c r="CP64" s="142">
        <f>IF((Q64-'Resultados ISO 16283-1'!$S$13)&gt;0,Q64-'Resultados ISO 16283-1'!$S$13,0)</f>
        <v>0</v>
      </c>
      <c r="CQ64" s="142">
        <f>IF((R64-'Resultados ISO 16283-1'!$T$13)&gt;0,R64-'Resultados ISO 16283-1'!$T$13,0)</f>
        <v>0</v>
      </c>
      <c r="CR64" s="354">
        <f>IF((S64-'Resultados ISO 16283-1'!$U$13)&gt;0,S64-'Resultados ISO 16283-1'!$U$13,0)</f>
        <v>0</v>
      </c>
      <c r="CS64" s="127">
        <f t="shared" si="32"/>
        <v>0</v>
      </c>
      <c r="CT64" s="128">
        <f t="shared" si="27"/>
        <v>24</v>
      </c>
      <c r="CU64" s="118">
        <f t="shared" si="33"/>
        <v>0</v>
      </c>
      <c r="CV64" s="118">
        <f t="shared" si="28"/>
        <v>0</v>
      </c>
    </row>
    <row r="65" spans="2:100" ht="14.25">
      <c r="B65" s="129">
        <v>29</v>
      </c>
      <c r="C65" s="147">
        <f t="shared" si="34"/>
        <v>4</v>
      </c>
      <c r="D65" s="132">
        <f t="shared" si="35"/>
        <v>7</v>
      </c>
      <c r="E65" s="132">
        <f t="shared" si="36"/>
        <v>10</v>
      </c>
      <c r="F65" s="132">
        <f t="shared" si="37"/>
        <v>13</v>
      </c>
      <c r="G65" s="132">
        <f t="shared" si="38"/>
        <v>16</v>
      </c>
      <c r="H65" s="132">
        <f t="shared" si="39"/>
        <v>19</v>
      </c>
      <c r="I65" s="132">
        <f t="shared" si="40"/>
        <v>22</v>
      </c>
      <c r="J65" s="132">
        <f t="shared" si="41"/>
        <v>23</v>
      </c>
      <c r="K65" s="132">
        <f t="shared" si="42"/>
        <v>24</v>
      </c>
      <c r="L65" s="132">
        <f t="shared" si="43"/>
        <v>25</v>
      </c>
      <c r="M65" s="132">
        <f t="shared" si="44"/>
        <v>26</v>
      </c>
      <c r="N65" s="132">
        <f t="shared" si="45"/>
        <v>27</v>
      </c>
      <c r="O65" s="132">
        <f t="shared" si="46"/>
        <v>27</v>
      </c>
      <c r="P65" s="132">
        <f t="shared" si="47"/>
        <v>27</v>
      </c>
      <c r="Q65" s="132">
        <f t="shared" si="48"/>
        <v>27</v>
      </c>
      <c r="R65" s="132">
        <f t="shared" si="49"/>
        <v>27</v>
      </c>
      <c r="S65" s="133">
        <f t="shared" si="50"/>
        <v>27</v>
      </c>
      <c r="U65" s="147">
        <f>IF((C65-'Resultados ISO 16283-1'!$E$7)&gt;0,C65-'Resultados ISO 16283-1'!$E$7,0)</f>
        <v>0</v>
      </c>
      <c r="V65" s="132">
        <f>IF((D65-'Resultados ISO 16283-1'!$F$7)&gt;0,D65-'Resultados ISO 16283-1'!$F$7,0)</f>
        <v>0</v>
      </c>
      <c r="W65" s="132">
        <f>IF((E65-'Resultados ISO 16283-1'!$G$7)&gt;0,E65-'Resultados ISO 16283-1'!$G$7,0)</f>
        <v>0</v>
      </c>
      <c r="X65" s="132">
        <f>IF((F65-'Resultados ISO 16283-1'!$H$7)&gt;0,F65-'Resultados ISO 16283-1'!$H$7,0)</f>
        <v>0</v>
      </c>
      <c r="Y65" s="132">
        <f>IF((G65-'Resultados ISO 16283-1'!$I$7)&gt;0,G65-'Resultados ISO 16283-1'!$I$7,0)</f>
        <v>0</v>
      </c>
      <c r="Z65" s="132">
        <f>IF((H65-'Resultados ISO 16283-1'!$J$7)&gt;0,H65-'Resultados ISO 16283-1'!$J$7,0)</f>
        <v>0</v>
      </c>
      <c r="AA65" s="132">
        <f>IF((I65-'Resultados ISO 16283-1'!$K$7)&gt;0,I65-'Resultados ISO 16283-1'!$K$7,0)</f>
        <v>0</v>
      </c>
      <c r="AB65" s="132">
        <f>IF((J65-'Resultados ISO 16283-1'!$L$7)&gt;0,J65-'Resultados ISO 16283-1'!$L$7,0)</f>
        <v>0</v>
      </c>
      <c r="AC65" s="132">
        <f>IF((K65-'Resultados ISO 16283-1'!$M$7)&gt;0,K65-'Resultados ISO 16283-1'!$M$7,0)</f>
        <v>0</v>
      </c>
      <c r="AD65" s="132">
        <f>IF((L65-'Resultados ISO 16283-1'!$N$7)&gt;0,L65-'Resultados ISO 16283-1'!$N$7,0)</f>
        <v>0</v>
      </c>
      <c r="AE65" s="132">
        <f>IF((M65-'Resultados ISO 16283-1'!$O$7)&gt;0,M65-'Resultados ISO 16283-1'!$O$7,0)</f>
        <v>0</v>
      </c>
      <c r="AF65" s="132">
        <f>IF((N65-'Resultados ISO 16283-1'!$P$7)&gt;0,N65-'Resultados ISO 16283-1'!$P$7,0)</f>
        <v>0</v>
      </c>
      <c r="AG65" s="132">
        <f>IF((O65-'Resultados ISO 16283-1'!$Q$7)&gt;0,O65-'Resultados ISO 16283-1'!$Q$7,0)</f>
        <v>0</v>
      </c>
      <c r="AH65" s="132">
        <f>IF((P65-'Resultados ISO 16283-1'!$R$7)&gt;0,P65-'Resultados ISO 16283-1'!$R$7,0)</f>
        <v>0</v>
      </c>
      <c r="AI65" s="132">
        <f>IF((Q65-'Resultados ISO 16283-1'!$S$7)&gt;0,Q65-'Resultados ISO 16283-1'!$S$7,0)</f>
        <v>0</v>
      </c>
      <c r="AJ65" s="133">
        <f>IF((R65-'Resultados ISO 16283-1'!$T$7)&gt;0,R65-'Resultados ISO 16283-1'!$T$7,0)</f>
        <v>0</v>
      </c>
      <c r="AK65" s="355">
        <f t="shared" si="21"/>
        <v>0</v>
      </c>
      <c r="AL65" s="118">
        <f t="shared" si="29"/>
        <v>0</v>
      </c>
      <c r="AM65" s="116">
        <f t="shared" si="22"/>
        <v>0</v>
      </c>
      <c r="AO65" s="147">
        <f>IF((C65-'Resultados ISO 16283-1'!$E$9)&gt;0,C65-'Resultados ISO 16283-1'!$E$9,0)</f>
        <v>0</v>
      </c>
      <c r="AP65" s="132">
        <f>IF((D65-'Resultados ISO 16283-1'!$F$9)&gt;0,D65-'Resultados ISO 16283-1'!$F$9,0)</f>
        <v>0</v>
      </c>
      <c r="AQ65" s="132">
        <f>IF((E65-'Resultados ISO 16283-1'!$G$9)&gt;0,E65-'Resultados ISO 16283-1'!$G$9,0)</f>
        <v>0</v>
      </c>
      <c r="AR65" s="132">
        <f>IF((F65-'Resultados ISO 16283-1'!$H$9)&gt;0,F65-'Resultados ISO 16283-1'!$H$9,0)</f>
        <v>0</v>
      </c>
      <c r="AS65" s="132">
        <f>IF((G65-'Resultados ISO 16283-1'!$I$9)&gt;0,G65-'Resultados ISO 16283-1'!$I$9,0)</f>
        <v>0</v>
      </c>
      <c r="AT65" s="132">
        <f>IF((H65-'Resultados ISO 16283-1'!$J$9)&gt;0,H65-'Resultados ISO 16283-1'!$J$9,0)</f>
        <v>0</v>
      </c>
      <c r="AU65" s="132">
        <f>IF((I65-'Resultados ISO 16283-1'!$K$9)&gt;0,I65-'Resultados ISO 16283-1'!$K$9,0)</f>
        <v>0</v>
      </c>
      <c r="AV65" s="132">
        <f>IF((J65-'Resultados ISO 16283-1'!$L$9)&gt;0,J65-'Resultados ISO 16283-1'!$L$9,0)</f>
        <v>0</v>
      </c>
      <c r="AW65" s="132">
        <f>IF((K65-'Resultados ISO 16283-1'!$M$9)&gt;0,K65-'Resultados ISO 16283-1'!$M$9,0)</f>
        <v>0</v>
      </c>
      <c r="AX65" s="132">
        <f>IF((L65-'Resultados ISO 16283-1'!$N$9)&gt;0,L65-'Resultados ISO 16283-1'!$N$9,0)</f>
        <v>0</v>
      </c>
      <c r="AY65" s="132">
        <f>IF((M65-'Resultados ISO 16283-1'!$O$9)&gt;0,M65-'Resultados ISO 16283-1'!$O$9,0)</f>
        <v>0</v>
      </c>
      <c r="AZ65" s="132">
        <f>IF((N65-'Resultados ISO 16283-1'!$P$9)&gt;0,N65-'Resultados ISO 16283-1'!$P$9,0)</f>
        <v>0</v>
      </c>
      <c r="BA65" s="132">
        <f>IF((O65-'Resultados ISO 16283-1'!$Q$9)&gt;0,O65-'Resultados ISO 16283-1'!$Q$9,0)</f>
        <v>0</v>
      </c>
      <c r="BB65" s="132">
        <f>IF((P65-'Resultados ISO 16283-1'!$R$9)&gt;0,P65-'Resultados ISO 16283-1'!$R$9,0)</f>
        <v>0</v>
      </c>
      <c r="BC65" s="132">
        <f>IF((Q65-'Resultados ISO 16283-1'!$S$9)&gt;0,Q65-'Resultados ISO 16283-1'!$S$9,0)</f>
        <v>0</v>
      </c>
      <c r="BD65" s="133">
        <f>IF((R65-'Resultados ISO 16283-1'!$T$9)&gt;0,R65-'Resultados ISO 16283-1'!$T$9,0)</f>
        <v>0</v>
      </c>
      <c r="BE65" s="128">
        <f t="shared" si="23"/>
        <v>0</v>
      </c>
      <c r="BF65" s="137">
        <f t="shared" si="30"/>
        <v>0</v>
      </c>
      <c r="BG65" s="118">
        <f t="shared" si="24"/>
        <v>0</v>
      </c>
      <c r="BH65" s="119"/>
      <c r="BI65" s="146">
        <f>IF((C65-'Resultados ISO 16283-1'!$E$11)&gt;0,C65-'Resultados ISO 16283-1'!$E$11,0)</f>
        <v>0</v>
      </c>
      <c r="BJ65" s="145">
        <f>IF((D65-'Resultados ISO 16283-1'!$F$11)&gt;0,D65-'Resultados ISO 16283-1'!$F$11,0)</f>
        <v>0</v>
      </c>
      <c r="BK65" s="145">
        <f>IF((E65-'Resultados ISO 16283-1'!$G$11)&gt;0,E65-'Resultados ISO 16283-1'!$G$11,0)</f>
        <v>0</v>
      </c>
      <c r="BL65" s="145">
        <f>IF((F65-'Resultados ISO 16283-1'!$H$11)&gt;0,F65-'Resultados ISO 16283-1'!$H$11,0)</f>
        <v>0</v>
      </c>
      <c r="BM65" s="145">
        <f>IF((G65-'Resultados ISO 16283-1'!$I$11)&gt;0,G65-'Resultados ISO 16283-1'!$I$11,0)</f>
        <v>0</v>
      </c>
      <c r="BN65" s="145">
        <f>IF((H65-'Resultados ISO 16283-1'!$J$11)&gt;0,H65-'Resultados ISO 16283-1'!$J$11,0)</f>
        <v>0</v>
      </c>
      <c r="BO65" s="145">
        <f>IF((I65-'Resultados ISO 16283-1'!$K$11)&gt;0,I65-'Resultados ISO 16283-1'!$K$11,0)</f>
        <v>0</v>
      </c>
      <c r="BP65" s="145">
        <f>IF((J65-'Resultados ISO 16283-1'!$L$11)&gt;0,J65-'Resultados ISO 16283-1'!$L$11,0)</f>
        <v>0</v>
      </c>
      <c r="BQ65" s="145">
        <f>IF((K65-'Resultados ISO 16283-1'!$M$11)&gt;0,K65-'Resultados ISO 16283-1'!$M$11,0)</f>
        <v>0</v>
      </c>
      <c r="BR65" s="145">
        <f>IF((L65-'Resultados ISO 16283-1'!$N$11)&gt;0,L65-'Resultados ISO 16283-1'!$N$11,0)</f>
        <v>0</v>
      </c>
      <c r="BS65" s="145">
        <f>IF((M65-'Resultados ISO 16283-1'!$O$11)&gt;0,M65-'Resultados ISO 16283-1'!$O$11,0)</f>
        <v>0</v>
      </c>
      <c r="BT65" s="145">
        <f>IF((N65-'Resultados ISO 16283-1'!$P$11)&gt;0,N65-'Resultados ISO 16283-1'!$P$11,0)</f>
        <v>0</v>
      </c>
      <c r="BU65" s="145">
        <f>IF((O65-'Resultados ISO 16283-1'!$Q$11)&gt;0,O65-'Resultados ISO 16283-1'!$Q$11,0)</f>
        <v>0</v>
      </c>
      <c r="BV65" s="145">
        <f>IF((P65-'Resultados ISO 16283-1'!$R$11)&gt;0,P65-'Resultados ISO 16283-1'!$R$11,0)</f>
        <v>0</v>
      </c>
      <c r="BW65" s="145">
        <f>IF((Q65-'Resultados ISO 16283-1'!$S$11)&gt;0,Q65-'Resultados ISO 16283-1'!$S$11,0)</f>
        <v>0</v>
      </c>
      <c r="BX65" s="144">
        <f>IF((R65-'Resultados ISO 16283-1'!$T$11)&gt;0,R65-'Resultados ISO 16283-1'!$T$11,0)</f>
        <v>0</v>
      </c>
      <c r="BY65" s="119">
        <f t="shared" si="25"/>
        <v>0</v>
      </c>
      <c r="BZ65" s="118">
        <f t="shared" si="31"/>
        <v>0</v>
      </c>
      <c r="CA65" s="118">
        <f t="shared" si="26"/>
        <v>0</v>
      </c>
      <c r="CB65" s="119"/>
      <c r="CC65" s="353">
        <f>IF((D65-'Resultados ISO 16283-1'!$F$13)&gt;0,D65-'Resultados ISO 16283-1'!$F$13,0)</f>
        <v>0</v>
      </c>
      <c r="CD65" s="142">
        <f>IF((E65-'Resultados ISO 16283-1'!$G$13)&gt;0,E65-'Resultados ISO 16283-1'!$G$13,0)</f>
        <v>0</v>
      </c>
      <c r="CE65" s="142">
        <f>IF((F65-'Resultados ISO 16283-1'!$H$13)&gt;0,F65-'Resultados ISO 16283-1'!$H$13,0)</f>
        <v>0</v>
      </c>
      <c r="CF65" s="142">
        <f>IF((G65-'Resultados ISO 16283-1'!$I$13)&gt;0,G65-'Resultados ISO 16283-1'!$I$13,0)</f>
        <v>0</v>
      </c>
      <c r="CG65" s="142">
        <f>IF((H65-'Resultados ISO 16283-1'!$J$13)&gt;0,H65-'Resultados ISO 16283-1'!$J$13,0)</f>
        <v>0</v>
      </c>
      <c r="CH65" s="142">
        <f>IF((I65-'Resultados ISO 16283-1'!$K$13)&gt;0,I65-'Resultados ISO 16283-1'!$K$13,0)</f>
        <v>0</v>
      </c>
      <c r="CI65" s="142">
        <f>IF((J65-'Resultados ISO 16283-1'!$L$13)&gt;0,J65-'Resultados ISO 16283-1'!$L$13,0)</f>
        <v>0</v>
      </c>
      <c r="CJ65" s="142">
        <f>IF((K65-'Resultados ISO 16283-1'!$M$13)&gt;0,K65-'Resultados ISO 16283-1'!$M$13,0)</f>
        <v>0</v>
      </c>
      <c r="CK65" s="142">
        <f>IF((L65-'Resultados ISO 16283-1'!$N$13)&gt;0,L65-'Resultados ISO 16283-1'!$N$13,0)</f>
        <v>0</v>
      </c>
      <c r="CL65" s="142">
        <f>IF((M65-'Resultados ISO 16283-1'!$O$13)&gt;0,M65-'Resultados ISO 16283-1'!$O$13,0)</f>
        <v>0</v>
      </c>
      <c r="CM65" s="142">
        <f>IF((N65-'Resultados ISO 16283-1'!$P$13)&gt;0,N65-'Resultados ISO 16283-1'!$P$13,0)</f>
        <v>0</v>
      </c>
      <c r="CN65" s="142">
        <f>IF((O65-'Resultados ISO 16283-1'!$Q$13)&gt;0,O65-'Resultados ISO 16283-1'!$Q$13,0)</f>
        <v>0</v>
      </c>
      <c r="CO65" s="142">
        <f>IF((P65-'Resultados ISO 16283-1'!$R$13)&gt;0,P65-'Resultados ISO 16283-1'!$R$13,0)</f>
        <v>0</v>
      </c>
      <c r="CP65" s="142">
        <f>IF((Q65-'Resultados ISO 16283-1'!$S$13)&gt;0,Q65-'Resultados ISO 16283-1'!$S$13,0)</f>
        <v>0</v>
      </c>
      <c r="CQ65" s="142">
        <f>IF((R65-'Resultados ISO 16283-1'!$T$13)&gt;0,R65-'Resultados ISO 16283-1'!$T$13,0)</f>
        <v>0</v>
      </c>
      <c r="CR65" s="354">
        <f>IF((S65-'Resultados ISO 16283-1'!$U$13)&gt;0,S65-'Resultados ISO 16283-1'!$U$13,0)</f>
        <v>0</v>
      </c>
      <c r="CS65" s="127">
        <f t="shared" si="32"/>
        <v>0</v>
      </c>
      <c r="CT65" s="128">
        <f t="shared" si="27"/>
        <v>23</v>
      </c>
      <c r="CU65" s="118">
        <f t="shared" si="33"/>
        <v>0</v>
      </c>
      <c r="CV65" s="118">
        <f t="shared" si="28"/>
        <v>0</v>
      </c>
    </row>
    <row r="66" spans="2:100" ht="14.25">
      <c r="B66" s="156">
        <v>30</v>
      </c>
      <c r="C66" s="157">
        <f t="shared" si="34"/>
        <v>3</v>
      </c>
      <c r="D66" s="158">
        <f t="shared" si="35"/>
        <v>6</v>
      </c>
      <c r="E66" s="158">
        <f t="shared" si="36"/>
        <v>9</v>
      </c>
      <c r="F66" s="158">
        <f t="shared" si="37"/>
        <v>12</v>
      </c>
      <c r="G66" s="158">
        <f t="shared" si="38"/>
        <v>15</v>
      </c>
      <c r="H66" s="158">
        <f t="shared" si="39"/>
        <v>18</v>
      </c>
      <c r="I66" s="158">
        <f t="shared" si="40"/>
        <v>21</v>
      </c>
      <c r="J66" s="158">
        <f t="shared" si="41"/>
        <v>22</v>
      </c>
      <c r="K66" s="158">
        <f t="shared" si="42"/>
        <v>23</v>
      </c>
      <c r="L66" s="158">
        <f t="shared" si="43"/>
        <v>24</v>
      </c>
      <c r="M66" s="158">
        <f t="shared" si="44"/>
        <v>25</v>
      </c>
      <c r="N66" s="158">
        <f t="shared" si="45"/>
        <v>26</v>
      </c>
      <c r="O66" s="158">
        <f t="shared" si="46"/>
        <v>26</v>
      </c>
      <c r="P66" s="158">
        <f t="shared" si="47"/>
        <v>26</v>
      </c>
      <c r="Q66" s="158">
        <f t="shared" si="48"/>
        <v>26</v>
      </c>
      <c r="R66" s="158">
        <f t="shared" si="49"/>
        <v>26</v>
      </c>
      <c r="S66" s="159">
        <f t="shared" si="50"/>
        <v>26</v>
      </c>
      <c r="U66" s="157">
        <f>IF((C66-'Resultados ISO 16283-1'!$E$7)&gt;0,C66-'Resultados ISO 16283-1'!$E$7,0)</f>
        <v>0</v>
      </c>
      <c r="V66" s="158">
        <f>IF((D66-'Resultados ISO 16283-1'!$F$7)&gt;0,D66-'Resultados ISO 16283-1'!$F$7,0)</f>
        <v>0</v>
      </c>
      <c r="W66" s="158">
        <f>IF((E66-'Resultados ISO 16283-1'!$G$7)&gt;0,E66-'Resultados ISO 16283-1'!$G$7,0)</f>
        <v>0</v>
      </c>
      <c r="X66" s="158">
        <f>IF((F66-'Resultados ISO 16283-1'!$H$7)&gt;0,F66-'Resultados ISO 16283-1'!$H$7,0)</f>
        <v>0</v>
      </c>
      <c r="Y66" s="158">
        <f>IF((G66-'Resultados ISO 16283-1'!$I$7)&gt;0,G66-'Resultados ISO 16283-1'!$I$7,0)</f>
        <v>0</v>
      </c>
      <c r="Z66" s="158">
        <f>IF((H66-'Resultados ISO 16283-1'!$J$7)&gt;0,H66-'Resultados ISO 16283-1'!$J$7,0)</f>
        <v>0</v>
      </c>
      <c r="AA66" s="158">
        <f>IF((I66-'Resultados ISO 16283-1'!$K$7)&gt;0,I66-'Resultados ISO 16283-1'!$K$7,0)</f>
        <v>0</v>
      </c>
      <c r="AB66" s="158">
        <f>IF((J66-'Resultados ISO 16283-1'!$L$7)&gt;0,J66-'Resultados ISO 16283-1'!$L$7,0)</f>
        <v>0</v>
      </c>
      <c r="AC66" s="158">
        <f>IF((K66-'Resultados ISO 16283-1'!$M$7)&gt;0,K66-'Resultados ISO 16283-1'!$M$7,0)</f>
        <v>0</v>
      </c>
      <c r="AD66" s="158">
        <f>IF((L66-'Resultados ISO 16283-1'!$N$7)&gt;0,L66-'Resultados ISO 16283-1'!$N$7,0)</f>
        <v>0</v>
      </c>
      <c r="AE66" s="158">
        <f>IF((M66-'Resultados ISO 16283-1'!$O$7)&gt;0,M66-'Resultados ISO 16283-1'!$O$7,0)</f>
        <v>0</v>
      </c>
      <c r="AF66" s="158">
        <f>IF((N66-'Resultados ISO 16283-1'!$P$7)&gt;0,N66-'Resultados ISO 16283-1'!$P$7,0)</f>
        <v>0</v>
      </c>
      <c r="AG66" s="158">
        <f>IF((O66-'Resultados ISO 16283-1'!$Q$7)&gt;0,O66-'Resultados ISO 16283-1'!$Q$7,0)</f>
        <v>0</v>
      </c>
      <c r="AH66" s="158">
        <f>IF((P66-'Resultados ISO 16283-1'!$R$7)&gt;0,P66-'Resultados ISO 16283-1'!$R$7,0)</f>
        <v>0</v>
      </c>
      <c r="AI66" s="158">
        <f>IF((Q66-'Resultados ISO 16283-1'!$S$7)&gt;0,Q66-'Resultados ISO 16283-1'!$S$7,0)</f>
        <v>0</v>
      </c>
      <c r="AJ66" s="159">
        <f>IF((R66-'Resultados ISO 16283-1'!$T$7)&gt;0,R66-'Resultados ISO 16283-1'!$T$7,0)</f>
        <v>0</v>
      </c>
      <c r="AK66" s="355">
        <f t="shared" si="21"/>
        <v>0</v>
      </c>
      <c r="AL66" s="118">
        <f t="shared" si="29"/>
        <v>0</v>
      </c>
      <c r="AM66" s="116">
        <f t="shared" si="22"/>
        <v>0</v>
      </c>
      <c r="AO66" s="157">
        <f>IF((C66-'Resultados ISO 16283-1'!$E$9)&gt;0,C66-'Resultados ISO 16283-1'!$E$9,0)</f>
        <v>0</v>
      </c>
      <c r="AP66" s="158">
        <f>IF((D66-'Resultados ISO 16283-1'!$F$9)&gt;0,D66-'Resultados ISO 16283-1'!$F$9,0)</f>
        <v>0</v>
      </c>
      <c r="AQ66" s="158">
        <f>IF((E66-'Resultados ISO 16283-1'!$G$9)&gt;0,E66-'Resultados ISO 16283-1'!$G$9,0)</f>
        <v>0</v>
      </c>
      <c r="AR66" s="158">
        <f>IF((F66-'Resultados ISO 16283-1'!$H$9)&gt;0,F66-'Resultados ISO 16283-1'!$H$9,0)</f>
        <v>0</v>
      </c>
      <c r="AS66" s="158">
        <f>IF((G66-'Resultados ISO 16283-1'!$I$9)&gt;0,G66-'Resultados ISO 16283-1'!$I$9,0)</f>
        <v>0</v>
      </c>
      <c r="AT66" s="158">
        <f>IF((H66-'Resultados ISO 16283-1'!$J$9)&gt;0,H66-'Resultados ISO 16283-1'!$J$9,0)</f>
        <v>0</v>
      </c>
      <c r="AU66" s="158">
        <f>IF((I66-'Resultados ISO 16283-1'!$K$9)&gt;0,I66-'Resultados ISO 16283-1'!$K$9,0)</f>
        <v>0</v>
      </c>
      <c r="AV66" s="158">
        <f>IF((J66-'Resultados ISO 16283-1'!$L$9)&gt;0,J66-'Resultados ISO 16283-1'!$L$9,0)</f>
        <v>0</v>
      </c>
      <c r="AW66" s="158">
        <f>IF((K66-'Resultados ISO 16283-1'!$M$9)&gt;0,K66-'Resultados ISO 16283-1'!$M$9,0)</f>
        <v>0</v>
      </c>
      <c r="AX66" s="158">
        <f>IF((L66-'Resultados ISO 16283-1'!$N$9)&gt;0,L66-'Resultados ISO 16283-1'!$N$9,0)</f>
        <v>0</v>
      </c>
      <c r="AY66" s="158">
        <f>IF((M66-'Resultados ISO 16283-1'!$O$9)&gt;0,M66-'Resultados ISO 16283-1'!$O$9,0)</f>
        <v>0</v>
      </c>
      <c r="AZ66" s="158">
        <f>IF((N66-'Resultados ISO 16283-1'!$P$9)&gt;0,N66-'Resultados ISO 16283-1'!$P$9,0)</f>
        <v>0</v>
      </c>
      <c r="BA66" s="158">
        <f>IF((O66-'Resultados ISO 16283-1'!$Q$9)&gt;0,O66-'Resultados ISO 16283-1'!$Q$9,0)</f>
        <v>0</v>
      </c>
      <c r="BB66" s="158">
        <f>IF((P66-'Resultados ISO 16283-1'!$R$9)&gt;0,P66-'Resultados ISO 16283-1'!$R$9,0)</f>
        <v>0</v>
      </c>
      <c r="BC66" s="158">
        <f>IF((Q66-'Resultados ISO 16283-1'!$S$9)&gt;0,Q66-'Resultados ISO 16283-1'!$S$9,0)</f>
        <v>0</v>
      </c>
      <c r="BD66" s="159">
        <f>IF((R66-'Resultados ISO 16283-1'!$T$9)&gt;0,R66-'Resultados ISO 16283-1'!$T$9,0)</f>
        <v>0</v>
      </c>
      <c r="BE66" s="128">
        <f t="shared" si="23"/>
        <v>0</v>
      </c>
      <c r="BF66" s="137">
        <f t="shared" si="30"/>
        <v>0</v>
      </c>
      <c r="BG66" s="118">
        <f t="shared" si="24"/>
        <v>0</v>
      </c>
      <c r="BH66" s="119"/>
      <c r="BI66" s="160">
        <f>IF((C66-'Resultados ISO 16283-1'!$E$11)&gt;0,C66-'Resultados ISO 16283-1'!$E$11,0)</f>
        <v>0</v>
      </c>
      <c r="BJ66" s="161">
        <f>IF((D66-'Resultados ISO 16283-1'!$F$11)&gt;0,D66-'Resultados ISO 16283-1'!$F$11,0)</f>
        <v>0</v>
      </c>
      <c r="BK66" s="161">
        <f>IF((E66-'Resultados ISO 16283-1'!$G$11)&gt;0,E66-'Resultados ISO 16283-1'!$G$11,0)</f>
        <v>0</v>
      </c>
      <c r="BL66" s="161">
        <f>IF((F66-'Resultados ISO 16283-1'!$H$11)&gt;0,F66-'Resultados ISO 16283-1'!$H$11,0)</f>
        <v>0</v>
      </c>
      <c r="BM66" s="161">
        <f>IF((G66-'Resultados ISO 16283-1'!$I$11)&gt;0,G66-'Resultados ISO 16283-1'!$I$11,0)</f>
        <v>0</v>
      </c>
      <c r="BN66" s="161">
        <f>IF((H66-'Resultados ISO 16283-1'!$J$11)&gt;0,H66-'Resultados ISO 16283-1'!$J$11,0)</f>
        <v>0</v>
      </c>
      <c r="BO66" s="161">
        <f>IF((I66-'Resultados ISO 16283-1'!$K$11)&gt;0,I66-'Resultados ISO 16283-1'!$K$11,0)</f>
        <v>0</v>
      </c>
      <c r="BP66" s="161">
        <f>IF((J66-'Resultados ISO 16283-1'!$L$11)&gt;0,J66-'Resultados ISO 16283-1'!$L$11,0)</f>
        <v>0</v>
      </c>
      <c r="BQ66" s="161">
        <f>IF((K66-'Resultados ISO 16283-1'!$M$11)&gt;0,K66-'Resultados ISO 16283-1'!$M$11,0)</f>
        <v>0</v>
      </c>
      <c r="BR66" s="161">
        <f>IF((L66-'Resultados ISO 16283-1'!$N$11)&gt;0,L66-'Resultados ISO 16283-1'!$N$11,0)</f>
        <v>0</v>
      </c>
      <c r="BS66" s="161">
        <f>IF((M66-'Resultados ISO 16283-1'!$O$11)&gt;0,M66-'Resultados ISO 16283-1'!$O$11,0)</f>
        <v>0</v>
      </c>
      <c r="BT66" s="161">
        <f>IF((N66-'Resultados ISO 16283-1'!$P$11)&gt;0,N66-'Resultados ISO 16283-1'!$P$11,0)</f>
        <v>0</v>
      </c>
      <c r="BU66" s="161">
        <f>IF((O66-'Resultados ISO 16283-1'!$Q$11)&gt;0,O66-'Resultados ISO 16283-1'!$Q$11,0)</f>
        <v>0</v>
      </c>
      <c r="BV66" s="161">
        <f>IF((P66-'Resultados ISO 16283-1'!$R$11)&gt;0,P66-'Resultados ISO 16283-1'!$R$11,0)</f>
        <v>0</v>
      </c>
      <c r="BW66" s="161">
        <f>IF((Q66-'Resultados ISO 16283-1'!$S$11)&gt;0,Q66-'Resultados ISO 16283-1'!$S$11,0)</f>
        <v>0</v>
      </c>
      <c r="BX66" s="162">
        <f>IF((R66-'Resultados ISO 16283-1'!$T$11)&gt;0,R66-'Resultados ISO 16283-1'!$T$11,0)</f>
        <v>0</v>
      </c>
      <c r="BY66" s="119">
        <f t="shared" si="25"/>
        <v>0</v>
      </c>
      <c r="BZ66" s="118">
        <f t="shared" si="31"/>
        <v>0</v>
      </c>
      <c r="CA66" s="118">
        <f t="shared" si="26"/>
        <v>0</v>
      </c>
      <c r="CB66" s="119"/>
      <c r="CC66" s="356">
        <f>IF((D66-'Resultados ISO 16283-1'!$F$13)&gt;0,D66-'Resultados ISO 16283-1'!$F$13,0)</f>
        <v>0</v>
      </c>
      <c r="CD66" s="357">
        <f>IF((E66-'Resultados ISO 16283-1'!$G$13)&gt;0,E66-'Resultados ISO 16283-1'!$G$13,0)</f>
        <v>0</v>
      </c>
      <c r="CE66" s="357">
        <f>IF((F66-'Resultados ISO 16283-1'!$H$13)&gt;0,F66-'Resultados ISO 16283-1'!$H$13,0)</f>
        <v>0</v>
      </c>
      <c r="CF66" s="357">
        <f>IF((G66-'Resultados ISO 16283-1'!$I$13)&gt;0,G66-'Resultados ISO 16283-1'!$I$13,0)</f>
        <v>0</v>
      </c>
      <c r="CG66" s="357">
        <f>IF((H66-'Resultados ISO 16283-1'!$J$13)&gt;0,H66-'Resultados ISO 16283-1'!$J$13,0)</f>
        <v>0</v>
      </c>
      <c r="CH66" s="357">
        <f>IF((I66-'Resultados ISO 16283-1'!$K$13)&gt;0,I66-'Resultados ISO 16283-1'!$K$13,0)</f>
        <v>0</v>
      </c>
      <c r="CI66" s="357">
        <f>IF((J66-'Resultados ISO 16283-1'!$L$13)&gt;0,J66-'Resultados ISO 16283-1'!$L$13,0)</f>
        <v>0</v>
      </c>
      <c r="CJ66" s="357">
        <f>IF((K66-'Resultados ISO 16283-1'!$M$13)&gt;0,K66-'Resultados ISO 16283-1'!$M$13,0)</f>
        <v>0</v>
      </c>
      <c r="CK66" s="357">
        <f>IF((L66-'Resultados ISO 16283-1'!$N$13)&gt;0,L66-'Resultados ISO 16283-1'!$N$13,0)</f>
        <v>0</v>
      </c>
      <c r="CL66" s="357">
        <f>IF((M66-'Resultados ISO 16283-1'!$O$13)&gt;0,M66-'Resultados ISO 16283-1'!$O$13,0)</f>
        <v>0</v>
      </c>
      <c r="CM66" s="357">
        <f>IF((N66-'Resultados ISO 16283-1'!$P$13)&gt;0,N66-'Resultados ISO 16283-1'!$P$13,0)</f>
        <v>0</v>
      </c>
      <c r="CN66" s="357">
        <f>IF((O66-'Resultados ISO 16283-1'!$Q$13)&gt;0,O66-'Resultados ISO 16283-1'!$Q$13,0)</f>
        <v>0</v>
      </c>
      <c r="CO66" s="357">
        <f>IF((P66-'Resultados ISO 16283-1'!$R$13)&gt;0,P66-'Resultados ISO 16283-1'!$R$13,0)</f>
        <v>0</v>
      </c>
      <c r="CP66" s="357">
        <f>IF((Q66-'Resultados ISO 16283-1'!$S$13)&gt;0,Q66-'Resultados ISO 16283-1'!$S$13,0)</f>
        <v>0</v>
      </c>
      <c r="CQ66" s="357">
        <f>IF((R66-'Resultados ISO 16283-1'!$T$13)&gt;0,R66-'Resultados ISO 16283-1'!$T$13,0)</f>
        <v>0</v>
      </c>
      <c r="CR66" s="358">
        <f>IF((S66-'Resultados ISO 16283-1'!$U$13)&gt;0,S66-'Resultados ISO 16283-1'!$U$13,0)</f>
        <v>0</v>
      </c>
      <c r="CS66" s="127">
        <f t="shared" si="32"/>
        <v>0</v>
      </c>
      <c r="CT66" s="128">
        <f t="shared" si="27"/>
        <v>22</v>
      </c>
      <c r="CU66" s="118">
        <f t="shared" si="33"/>
        <v>0</v>
      </c>
      <c r="CV66" s="118">
        <f t="shared" si="28"/>
        <v>0</v>
      </c>
    </row>
    <row r="69" spans="2:100" ht="12.75">
      <c r="U69" s="486" t="s">
        <v>46</v>
      </c>
      <c r="V69" s="421"/>
      <c r="AO69" s="486" t="s">
        <v>46</v>
      </c>
      <c r="AP69" s="421"/>
      <c r="BI69" s="486" t="s">
        <v>46</v>
      </c>
      <c r="BJ69" s="421"/>
      <c r="CC69" s="486" t="s">
        <v>46</v>
      </c>
      <c r="CD69" s="421"/>
    </row>
    <row r="70" spans="2:100" ht="12.75">
      <c r="U70" s="166" t="s">
        <v>155</v>
      </c>
      <c r="V70" s="166" t="s">
        <v>48</v>
      </c>
      <c r="AO70" s="166" t="s">
        <v>156</v>
      </c>
      <c r="AP70" s="166" t="s">
        <v>48</v>
      </c>
      <c r="BI70" s="166" t="s">
        <v>157</v>
      </c>
      <c r="BJ70" s="166" t="s">
        <v>48</v>
      </c>
      <c r="CC70" s="166" t="s">
        <v>158</v>
      </c>
      <c r="CD70" s="166" t="s">
        <v>48</v>
      </c>
    </row>
    <row r="71" spans="2:100" ht="12.75">
      <c r="U71" s="167"/>
      <c r="V71" s="168"/>
      <c r="AO71" s="167"/>
      <c r="AP71" s="168"/>
      <c r="BI71" s="167"/>
      <c r="BJ71" s="168"/>
      <c r="CC71" s="167"/>
      <c r="CD71" s="168"/>
    </row>
    <row r="72" spans="2:100" ht="12.75">
      <c r="U72" s="167"/>
      <c r="V72" s="168"/>
      <c r="AO72" s="167"/>
      <c r="AP72" s="168"/>
      <c r="BI72" s="167"/>
      <c r="BJ72" s="168"/>
      <c r="CC72" s="167"/>
      <c r="CD72" s="168"/>
    </row>
    <row r="73" spans="2:100" ht="12.75">
      <c r="U73" s="167"/>
      <c r="V73" s="168"/>
      <c r="AO73" s="167"/>
      <c r="AP73" s="168"/>
      <c r="BI73" s="167"/>
      <c r="BJ73" s="168"/>
      <c r="CC73" s="167"/>
      <c r="CD73" s="168"/>
    </row>
    <row r="74" spans="2:100" ht="12.75">
      <c r="U74" s="151">
        <v>100</v>
      </c>
      <c r="V74" s="169">
        <f>VLOOKUP($W$3,B6:S66,2)</f>
        <v>31</v>
      </c>
      <c r="AO74" s="151">
        <v>100</v>
      </c>
      <c r="AP74" s="169">
        <f>VLOOKUP($AQ$3,$B$6:$S$66,2)</f>
        <v>35</v>
      </c>
      <c r="BI74" s="151">
        <v>100</v>
      </c>
      <c r="BJ74" s="169">
        <f>VLOOKUP($BK$3,$B$6:$S$66,2)</f>
        <v>29</v>
      </c>
      <c r="CC74" s="151">
        <v>100</v>
      </c>
      <c r="CD74" s="169">
        <f>VLOOKUP($CE$3,$B$6:$S$66,2)</f>
        <v>26</v>
      </c>
    </row>
    <row r="75" spans="2:100" ht="12.75">
      <c r="U75" s="151">
        <v>125</v>
      </c>
      <c r="V75" s="169">
        <f>VLOOKUP($W$3,B6:S66,3)</f>
        <v>34</v>
      </c>
      <c r="AO75" s="151">
        <v>125</v>
      </c>
      <c r="AP75" s="169">
        <f>VLOOKUP($AQ$3,$B$6:$S$66,3)</f>
        <v>38</v>
      </c>
      <c r="BI75" s="151">
        <v>125</v>
      </c>
      <c r="BJ75" s="169">
        <f>VLOOKUP($BK$3,$B$6:$S$66,3)</f>
        <v>32</v>
      </c>
      <c r="CC75" s="151">
        <v>125</v>
      </c>
      <c r="CD75" s="169">
        <f>VLOOKUP($CE$3,$B$6:$S$66,3)</f>
        <v>29</v>
      </c>
    </row>
    <row r="76" spans="2:100" ht="12.75">
      <c r="U76" s="151">
        <v>160</v>
      </c>
      <c r="V76" s="169">
        <f>VLOOKUP($W$3,B6:S66,4)</f>
        <v>37</v>
      </c>
      <c r="AO76" s="151">
        <v>160</v>
      </c>
      <c r="AP76" s="169">
        <f>VLOOKUP($AQ$3,$B$6:$S$66,4)</f>
        <v>41</v>
      </c>
      <c r="BI76" s="151">
        <v>160</v>
      </c>
      <c r="BJ76" s="169">
        <f>VLOOKUP($BK$3,$B$6:$S$66,4)</f>
        <v>35</v>
      </c>
      <c r="CC76" s="151">
        <v>160</v>
      </c>
      <c r="CD76" s="169">
        <f>VLOOKUP($CE$3,$B$6:$S$66,4)</f>
        <v>32</v>
      </c>
    </row>
    <row r="77" spans="2:100" ht="12.75">
      <c r="U77" s="151">
        <v>200</v>
      </c>
      <c r="V77" s="169">
        <f>VLOOKUP($W$3,B6:S66,5)</f>
        <v>40</v>
      </c>
      <c r="AO77" s="151">
        <v>200</v>
      </c>
      <c r="AP77" s="169">
        <f>VLOOKUP($AQ$3,$B$6:$S$66,5)</f>
        <v>44</v>
      </c>
      <c r="BI77" s="151">
        <v>200</v>
      </c>
      <c r="BJ77" s="169">
        <f>VLOOKUP($BK$3,$B$6:$S$66,5)</f>
        <v>38</v>
      </c>
      <c r="CC77" s="151">
        <v>200</v>
      </c>
      <c r="CD77" s="169">
        <f>VLOOKUP($CE$3,$B$6:$S$66,5)</f>
        <v>35</v>
      </c>
    </row>
    <row r="78" spans="2:100" ht="12.75">
      <c r="U78" s="151">
        <v>250</v>
      </c>
      <c r="V78" s="169">
        <f>VLOOKUP($W$3,B6:S66,6)</f>
        <v>43</v>
      </c>
      <c r="AO78" s="151">
        <v>250</v>
      </c>
      <c r="AP78" s="169">
        <f>VLOOKUP($AQ$3,$B$6:$S$66,6)</f>
        <v>47</v>
      </c>
      <c r="BI78" s="151">
        <v>250</v>
      </c>
      <c r="BJ78" s="169">
        <f>VLOOKUP($BK$3,$B$6:$S$66,6)</f>
        <v>41</v>
      </c>
      <c r="CC78" s="151">
        <v>250</v>
      </c>
      <c r="CD78" s="169">
        <f>VLOOKUP($CE$3,$B$6:$S$66,6)</f>
        <v>38</v>
      </c>
    </row>
    <row r="79" spans="2:100" ht="12.75">
      <c r="U79" s="151">
        <v>315</v>
      </c>
      <c r="V79" s="169">
        <f>VLOOKUP($W$3,B6:S66,7)</f>
        <v>46</v>
      </c>
      <c r="AO79" s="151">
        <v>315</v>
      </c>
      <c r="AP79" s="169">
        <f>VLOOKUP($AQ$3,$B$6:$S$66,7)</f>
        <v>50</v>
      </c>
      <c r="BI79" s="151">
        <v>315</v>
      </c>
      <c r="BJ79" s="169">
        <f>VLOOKUP($BK$3,$B$6:$S$66,7)</f>
        <v>44</v>
      </c>
      <c r="CC79" s="151">
        <v>315</v>
      </c>
      <c r="CD79" s="169">
        <f>VLOOKUP($CE$3,$B$6:$S$66,7)</f>
        <v>41</v>
      </c>
    </row>
    <row r="80" spans="2:100" ht="12.75">
      <c r="U80" s="151">
        <v>400</v>
      </c>
      <c r="V80" s="169">
        <f>VLOOKUP($W$3,B6:S66,8)</f>
        <v>49</v>
      </c>
      <c r="AO80" s="151">
        <v>400</v>
      </c>
      <c r="AP80" s="169">
        <f>VLOOKUP($AQ$3,$B$6:$S$66,8)</f>
        <v>53</v>
      </c>
      <c r="BI80" s="151">
        <v>400</v>
      </c>
      <c r="BJ80" s="169">
        <f>VLOOKUP($BK$3,$B$6:$S$66,8)</f>
        <v>47</v>
      </c>
      <c r="CC80" s="151">
        <v>400</v>
      </c>
      <c r="CD80" s="169">
        <f>VLOOKUP($CE$3,$B$6:$S$66,8)</f>
        <v>44</v>
      </c>
    </row>
    <row r="81" spans="21:82" ht="12.75">
      <c r="U81" s="151">
        <v>500</v>
      </c>
      <c r="V81" s="169">
        <f>VLOOKUP($W$3,B6:S66,9)</f>
        <v>50</v>
      </c>
      <c r="AO81" s="151">
        <v>500</v>
      </c>
      <c r="AP81" s="169">
        <f>VLOOKUP($AQ$3,$B$6:$S$66,9)</f>
        <v>54</v>
      </c>
      <c r="BI81" s="151">
        <v>500</v>
      </c>
      <c r="BJ81" s="169">
        <f>VLOOKUP($BK$3,$B$6:$S$66,9)</f>
        <v>48</v>
      </c>
      <c r="CC81" s="151">
        <v>500</v>
      </c>
      <c r="CD81" s="169">
        <f>VLOOKUP($CE$3,$B$6:$S$66,9)</f>
        <v>45</v>
      </c>
    </row>
    <row r="82" spans="21:82" ht="12.75">
      <c r="U82" s="151">
        <v>630</v>
      </c>
      <c r="V82" s="169">
        <f>VLOOKUP($W$3,B6:S66,10)</f>
        <v>51</v>
      </c>
      <c r="AO82" s="151">
        <v>630</v>
      </c>
      <c r="AP82" s="169">
        <f>VLOOKUP($AQ$3,$B$6:$S$66,10)</f>
        <v>55</v>
      </c>
      <c r="BI82" s="151">
        <v>630</v>
      </c>
      <c r="BJ82" s="169">
        <f>VLOOKUP($BK$3,$B$6:$S$66,10)</f>
        <v>49</v>
      </c>
      <c r="CC82" s="151">
        <v>630</v>
      </c>
      <c r="CD82" s="169">
        <f>VLOOKUP($CE$3,$B$6:$S$66,10)</f>
        <v>46</v>
      </c>
    </row>
    <row r="83" spans="21:82" ht="12.75">
      <c r="U83" s="151">
        <v>800</v>
      </c>
      <c r="V83" s="169">
        <f>VLOOKUP($W$3,B6:S66,11)</f>
        <v>52</v>
      </c>
      <c r="AO83" s="151">
        <v>800</v>
      </c>
      <c r="AP83" s="169">
        <f>VLOOKUP($AQ$3,$B$6:$S$66,11)</f>
        <v>56</v>
      </c>
      <c r="BI83" s="151">
        <v>800</v>
      </c>
      <c r="BJ83" s="169">
        <f>VLOOKUP($BK$3,$B$6:$S$66,11)</f>
        <v>50</v>
      </c>
      <c r="CC83" s="151">
        <v>800</v>
      </c>
      <c r="CD83" s="169">
        <f>VLOOKUP($CE$3,$B$6:$S$66,11)</f>
        <v>47</v>
      </c>
    </row>
    <row r="84" spans="21:82" ht="12.75">
      <c r="U84" s="151">
        <v>1000</v>
      </c>
      <c r="V84" s="169">
        <f>VLOOKUP($W$3,B6:S66,12)</f>
        <v>53</v>
      </c>
      <c r="AO84" s="151">
        <v>1000</v>
      </c>
      <c r="AP84" s="169">
        <f>VLOOKUP($AQ$3,$B$6:$S$66,12)</f>
        <v>57</v>
      </c>
      <c r="BI84" s="151">
        <v>1000</v>
      </c>
      <c r="BJ84" s="169">
        <f>VLOOKUP($BK$3,$B$6:$S$66,12)</f>
        <v>51</v>
      </c>
      <c r="CC84" s="151">
        <v>1000</v>
      </c>
      <c r="CD84" s="169">
        <f>VLOOKUP($CE$3,$B$6:$S$66,12)</f>
        <v>48</v>
      </c>
    </row>
    <row r="85" spans="21:82" ht="12.75">
      <c r="U85" s="151">
        <v>1250</v>
      </c>
      <c r="V85" s="169">
        <f>VLOOKUP($W$3,B6:S66,13)</f>
        <v>54</v>
      </c>
      <c r="AO85" s="151">
        <v>1250</v>
      </c>
      <c r="AP85" s="169">
        <f>VLOOKUP($AQ$3,$B$6:$S$66,13)</f>
        <v>58</v>
      </c>
      <c r="BI85" s="151">
        <v>1250</v>
      </c>
      <c r="BJ85" s="169">
        <f>VLOOKUP($BK$3,$B$6:$S$66,13)</f>
        <v>52</v>
      </c>
      <c r="CC85" s="151">
        <v>1250</v>
      </c>
      <c r="CD85" s="169">
        <f>VLOOKUP($CE$3,$B$6:$S$66,13)</f>
        <v>49</v>
      </c>
    </row>
    <row r="86" spans="21:82" ht="12.75">
      <c r="U86" s="151">
        <v>1600</v>
      </c>
      <c r="V86" s="169">
        <f>VLOOKUP($W$3,B6:S66,14)</f>
        <v>54</v>
      </c>
      <c r="AO86" s="151">
        <v>1600</v>
      </c>
      <c r="AP86" s="169">
        <f>VLOOKUP($AQ$3,$B$6:$S$66,14)</f>
        <v>58</v>
      </c>
      <c r="BI86" s="151">
        <v>1600</v>
      </c>
      <c r="BJ86" s="169">
        <f>VLOOKUP($BK$3,$B$6:$S$66,14)</f>
        <v>52</v>
      </c>
      <c r="CC86" s="151">
        <v>1600</v>
      </c>
      <c r="CD86" s="169">
        <f>VLOOKUP($CE$3,$B$6:$S$66,14)</f>
        <v>49</v>
      </c>
    </row>
    <row r="87" spans="21:82" ht="12.75">
      <c r="U87" s="151">
        <v>2000</v>
      </c>
      <c r="V87" s="169">
        <f>VLOOKUP($W$3,B6:S66,15)</f>
        <v>54</v>
      </c>
      <c r="AO87" s="151">
        <v>2000</v>
      </c>
      <c r="AP87" s="169">
        <f>VLOOKUP($AQ$3,$B$6:$S$66,15)</f>
        <v>58</v>
      </c>
      <c r="BI87" s="151">
        <v>2000</v>
      </c>
      <c r="BJ87" s="169">
        <f>VLOOKUP($BK$3,$B$6:$S$66,15)</f>
        <v>52</v>
      </c>
      <c r="CC87" s="151">
        <v>2000</v>
      </c>
      <c r="CD87" s="169">
        <f>VLOOKUP($CE$3,$B$6:$S$66,15)</f>
        <v>49</v>
      </c>
    </row>
    <row r="88" spans="21:82" ht="12.75">
      <c r="U88" s="151">
        <v>2500</v>
      </c>
      <c r="V88" s="169">
        <f>VLOOKUP($W$3,B6:S66,16)</f>
        <v>54</v>
      </c>
      <c r="AO88" s="151">
        <v>2500</v>
      </c>
      <c r="AP88" s="169">
        <f>VLOOKUP($AQ$3,$B$6:$S$66,16)</f>
        <v>58</v>
      </c>
      <c r="BI88" s="151">
        <v>2500</v>
      </c>
      <c r="BJ88" s="169">
        <f>VLOOKUP($BK$3,$B$6:$S$66,16)</f>
        <v>52</v>
      </c>
      <c r="CC88" s="151">
        <v>2500</v>
      </c>
      <c r="CD88" s="169">
        <f>VLOOKUP($CE$3,$B$6:$S$66,16)</f>
        <v>49</v>
      </c>
    </row>
    <row r="89" spans="21:82" ht="12.75">
      <c r="U89" s="151">
        <v>3150</v>
      </c>
      <c r="V89" s="169">
        <f>VLOOKUP($W$3,B6:S66,17)</f>
        <v>54</v>
      </c>
      <c r="AO89" s="151">
        <v>3150</v>
      </c>
      <c r="AP89" s="169">
        <f>VLOOKUP($AQ$3,$B$6:$S$66,17)</f>
        <v>58</v>
      </c>
      <c r="BI89" s="151">
        <v>3150</v>
      </c>
      <c r="BJ89" s="169">
        <f>VLOOKUP($BK$3,$B$6:$S$66,17)</f>
        <v>52</v>
      </c>
      <c r="CC89" s="151">
        <v>3150</v>
      </c>
      <c r="CD89" s="169">
        <f>VLOOKUP($CE$3,$B$6:$S$66,17)</f>
        <v>49</v>
      </c>
    </row>
  </sheetData>
  <mergeCells count="4">
    <mergeCell ref="U69:V69"/>
    <mergeCell ref="AO69:AP69"/>
    <mergeCell ref="BI69:BJ69"/>
    <mergeCell ref="CC69:CD69"/>
  </mergeCells>
  <conditionalFormatting sqref="AL6:AM66 BF6:BG66 BZ6:CA66 CT6:CV66">
    <cfRule type="cellIs" dxfId="3" priority="1" operator="equal">
      <formula>0</formula>
    </cfRule>
  </conditionalFormatting>
  <conditionalFormatting sqref="AL6:AM66 BF6:BG66 BZ6:CA66 CU6:CV66">
    <cfRule type="cellIs" dxfId="2" priority="2" operator="not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A4:AG13"/>
  <sheetViews>
    <sheetView workbookViewId="0">
      <selection activeCell="AA19" sqref="AA19"/>
    </sheetView>
  </sheetViews>
  <sheetFormatPr baseColWidth="10" defaultColWidth="12.5703125" defaultRowHeight="15.75" customHeight="1"/>
  <cols>
    <col min="3" max="5" width="3.85546875" customWidth="1"/>
    <col min="6" max="15" width="4.5703125" bestFit="1" customWidth="1"/>
    <col min="16" max="17" width="5.5703125" bestFit="1" customWidth="1"/>
    <col min="18" max="18" width="4.85546875" customWidth="1"/>
    <col min="19" max="23" width="5.5703125" bestFit="1" customWidth="1"/>
  </cols>
  <sheetData>
    <row r="4" spans="1:33" ht="15.75" customHeight="1">
      <c r="Y4" s="487" t="s">
        <v>39</v>
      </c>
      <c r="Z4" s="397"/>
      <c r="AA4" s="487" t="s">
        <v>52</v>
      </c>
      <c r="AB4" s="397"/>
      <c r="AC4" s="487" t="s">
        <v>53</v>
      </c>
      <c r="AD4" s="397"/>
    </row>
    <row r="5" spans="1:33" ht="12.75">
      <c r="C5" s="170">
        <v>50</v>
      </c>
      <c r="D5" s="170">
        <v>63</v>
      </c>
      <c r="E5" s="170">
        <v>80</v>
      </c>
      <c r="F5" s="170">
        <v>100</v>
      </c>
      <c r="G5" s="170">
        <v>125</v>
      </c>
      <c r="H5" s="170">
        <v>160</v>
      </c>
      <c r="I5" s="170">
        <v>200</v>
      </c>
      <c r="J5" s="170">
        <v>250</v>
      </c>
      <c r="K5" s="170">
        <v>315</v>
      </c>
      <c r="L5" s="170">
        <v>400</v>
      </c>
      <c r="M5" s="170">
        <v>500</v>
      </c>
      <c r="N5" s="170">
        <v>630</v>
      </c>
      <c r="O5" s="170">
        <v>800</v>
      </c>
      <c r="P5" s="170">
        <v>1000</v>
      </c>
      <c r="Q5" s="170">
        <v>1250</v>
      </c>
      <c r="R5" s="170">
        <v>1600</v>
      </c>
      <c r="S5" s="170">
        <v>2000</v>
      </c>
      <c r="T5" s="170">
        <v>2500</v>
      </c>
      <c r="U5" s="170">
        <v>3150</v>
      </c>
      <c r="V5" s="170">
        <v>4000</v>
      </c>
      <c r="W5" s="170">
        <v>5000</v>
      </c>
      <c r="Y5" s="171" t="s">
        <v>159</v>
      </c>
      <c r="Z5" s="171" t="s">
        <v>160</v>
      </c>
      <c r="AA5" s="171" t="s">
        <v>161</v>
      </c>
      <c r="AB5" s="171" t="s">
        <v>162</v>
      </c>
      <c r="AC5" s="171" t="s">
        <v>163</v>
      </c>
      <c r="AD5" s="171" t="s">
        <v>164</v>
      </c>
      <c r="AE5" s="172"/>
      <c r="AF5" s="172"/>
      <c r="AG5" s="172"/>
    </row>
    <row r="6" spans="1:33" ht="12.75">
      <c r="A6" s="173" t="s">
        <v>60</v>
      </c>
      <c r="B6" s="488" t="s">
        <v>12</v>
      </c>
      <c r="C6" s="489"/>
      <c r="D6" s="490"/>
      <c r="E6" s="491"/>
      <c r="F6" s="174">
        <v>-29</v>
      </c>
      <c r="G6" s="174">
        <v>-26</v>
      </c>
      <c r="H6" s="174">
        <v>-23</v>
      </c>
      <c r="I6" s="174">
        <v>-21</v>
      </c>
      <c r="J6" s="174">
        <v>-19</v>
      </c>
      <c r="K6" s="174">
        <v>-17</v>
      </c>
      <c r="L6" s="174">
        <v>-15</v>
      </c>
      <c r="M6" s="174">
        <v>-13</v>
      </c>
      <c r="N6" s="174">
        <v>-12</v>
      </c>
      <c r="O6" s="174">
        <v>-11</v>
      </c>
      <c r="P6" s="174">
        <v>-10</v>
      </c>
      <c r="Q6" s="174">
        <v>-9</v>
      </c>
      <c r="R6" s="174">
        <v>-9</v>
      </c>
      <c r="S6" s="174">
        <v>-9</v>
      </c>
      <c r="T6" s="174">
        <v>-9</v>
      </c>
      <c r="U6" s="174">
        <v>-9</v>
      </c>
      <c r="V6" s="492"/>
      <c r="W6" s="493"/>
      <c r="Y6" s="175">
        <f>ROUND(-10*LOG((10^((F6-'Resultados ISO 16283-1'!E7)/10))+(10^((G6-'Resultados ISO 16283-1'!F7)/10))+(10^((H6-'Resultados ISO 16283-1'!G7)/10))+(10^((I6-'Resultados ISO 16283-1'!H7)/10))+(10^((J6-'Resultados ISO 16283-1'!I7)/10))+(10^((K6-'Resultados ISO 16283-1'!J7)/10))+(10^((L6-'Resultados ISO 16283-1'!K7)/10))+(10^((M6-'Resultados ISO 16283-1'!L7)/10))+(10^((N6-'Resultados ISO 16283-1'!M7)/10))+(10^((O6-'Resultados ISO 16283-1'!N7)/10))+(10^((P6-'Resultados ISO 16283-1'!O7)/10))+(10^((Q6-'Resultados ISO 16283-1'!P7)/10))+(10^((R6-'Resultados ISO 16283-1'!Q7)/10))+(10^((S6-'Resultados ISO 16283-1'!R7)/10))+(10^((T6-'Resultados ISO 16283-1'!S7)/10))+(10^((U6-'Resultados ISO 16283-1'!T7)/10))),0)</f>
        <v>47</v>
      </c>
      <c r="Z6" s="176">
        <f>Y6-'Globales ISO 16283-1'!$V$3</f>
        <v>-3</v>
      </c>
      <c r="AA6" s="175">
        <f>ROUND(-10*LOG((10^((F6-'Resultados ISO 16283-1'!E9)/10))+(10^((G6-'Resultados ISO 16283-1'!F9)/10))+(10^((H6-'Resultados ISO 16283-1'!G9)/10))+(10^((I6-'Resultados ISO 16283-1'!H9)/10))+(10^((J6-'Resultados ISO 16283-1'!I9)/10))+(10^((K6-'Resultados ISO 16283-1'!J9)/10))+(10^((L6-'Resultados ISO 16283-1'!K9)/10))+(10^((M6-'Resultados ISO 16283-1'!L9)/10))+(10^((N6-'Resultados ISO 16283-1'!M9)/10))+(10^((O6-'Resultados ISO 16283-1'!N9)/10))+(10^((P6-'Resultados ISO 16283-1'!O9)/10))+(10^((Q6-'Resultados ISO 16283-1'!P9)/10))+(10^((R6-'Resultados ISO 16283-1'!Q9)/10))+(10^((S6-'Resultados ISO 16283-1'!R9)/10))+(10^((T6-'Resultados ISO 16283-1'!S9)/10))+(10^((U6-'Resultados ISO 16283-1'!T9)/10))),0)</f>
        <v>51</v>
      </c>
      <c r="AB6" s="176">
        <f>AA6-'Globales ISO 16283-1'!$AP$3</f>
        <v>-3</v>
      </c>
      <c r="AC6" s="175">
        <f>ROUND(-10*LOG((10^((F6-'Resultados ISO 16283-1'!E11)/10))+(10^((G6-'Resultados ISO 16283-1'!F11)/10))+(10^((H6-'Resultados ISO 16283-1'!G11)/10))+(10^((I6-'Resultados ISO 16283-1'!H11)/10))+(10^((J6-'Resultados ISO 16283-1'!I11)/10))+(10^((K6-'Resultados ISO 16283-1'!J11)/10))+(10^((L6-'Resultados ISO 16283-1'!K11)/10))+(10^((M6-'Resultados ISO 16283-1'!L11)/10))+(10^((N6-'Resultados ISO 16283-1'!M11)/10))+(10^((O6-'Resultados ISO 16283-1'!N11)/10))+(10^((P6-'Resultados ISO 16283-1'!O11)/10))+(10^((Q6-'Resultados ISO 16283-1'!P11)/10))+(10^((R6-'Resultados ISO 16283-1'!Q11)/10))+(10^((S6-'Resultados ISO 16283-1'!R11)/10))+(10^((T6-'Resultados ISO 16283-1'!S11)/10))+(10^((U6-'Resultados ISO 16283-1'!T11)/10))),0)</f>
        <v>45</v>
      </c>
      <c r="AD6" s="176">
        <f>AC6-'Globales ISO 16283-1'!$BJ$3</f>
        <v>-3</v>
      </c>
    </row>
    <row r="7" spans="1:33" ht="12.75">
      <c r="A7" s="173" t="s">
        <v>165</v>
      </c>
      <c r="B7" s="405"/>
      <c r="C7" s="177">
        <v>-40</v>
      </c>
      <c r="D7" s="178">
        <v>-36</v>
      </c>
      <c r="E7" s="178">
        <v>-33</v>
      </c>
      <c r="F7" s="178">
        <v>-29</v>
      </c>
      <c r="G7" s="178">
        <v>-26</v>
      </c>
      <c r="H7" s="178">
        <v>-23</v>
      </c>
      <c r="I7" s="178">
        <v>-21</v>
      </c>
      <c r="J7" s="178">
        <v>-19</v>
      </c>
      <c r="K7" s="178">
        <v>-17</v>
      </c>
      <c r="L7" s="178">
        <v>-15</v>
      </c>
      <c r="M7" s="178">
        <v>-13</v>
      </c>
      <c r="N7" s="178">
        <v>-12</v>
      </c>
      <c r="O7" s="178">
        <v>-11</v>
      </c>
      <c r="P7" s="178">
        <v>-10</v>
      </c>
      <c r="Q7" s="178">
        <v>-9</v>
      </c>
      <c r="R7" s="178">
        <v>-9</v>
      </c>
      <c r="S7" s="178">
        <v>-9</v>
      </c>
      <c r="T7" s="178">
        <v>-9</v>
      </c>
      <c r="U7" s="178">
        <v>-9</v>
      </c>
      <c r="V7" s="494"/>
      <c r="W7" s="495"/>
      <c r="Y7" s="179">
        <f>ROUND(-10*LOG((10^((C7-'Resultados ISO 16283-1'!B7)/10))+(10^((D7-'Resultados ISO 16283-1'!C7)/10))+(10^((E7-'Resultados ISO 16283-1'!D7)/10))+(10^((F7-'Resultados ISO 16283-1'!E7)/10))+(10^((G7-'Resultados ISO 16283-1'!F7)/10))+(10^((H7-'Resultados ISO 16283-1'!G7)/10))+(10^((I7-'Resultados ISO 16283-1'!H7)/10))+(10^((J7-'Resultados ISO 16283-1'!I7)/10))+(10^((K7-'Resultados ISO 16283-1'!J7)/10))+(10^((L7-'Resultados ISO 16283-1'!K7)/10))+(10^((M7-'Resultados ISO 16283-1'!L7)/10))+(10^((N7-'Resultados ISO 16283-1'!M7)/10))+(10^((O7-'Resultados ISO 16283-1'!N7)/10))+(10^((P7-'Resultados ISO 16283-1'!O7)/10))+(10^((Q7-'Resultados ISO 16283-1'!P7)/10))+(10^((R7-'Resultados ISO 16283-1'!Q7)/10))+(10^((S7-'Resultados ISO 16283-1'!R7)/10))+(10^((T7-'Resultados ISO 16283-1'!S7)/10))+(10^((U7-'Resultados ISO 16283-1'!T7)/10))),0)</f>
        <v>47</v>
      </c>
      <c r="Z7" s="180">
        <f>Y7-'Globales ISO 16283-1'!$V$3</f>
        <v>-3</v>
      </c>
      <c r="AA7" s="179">
        <f>ROUND(-10*LOG((10^((C7-'Resultados ISO 16283-1'!B9)/10))+(10^((D7-'Resultados ISO 16283-1'!C9)/10))+(10^((E7-'Resultados ISO 16283-1'!D9)/10))+(10^((F7-'Resultados ISO 16283-1'!E9)/10))+(10^((G7-'Resultados ISO 16283-1'!F9)/10))+(10^((H7-'Resultados ISO 16283-1'!G9)/10))+(10^((I7-'Resultados ISO 16283-1'!H9)/10))+(10^((J7-'Resultados ISO 16283-1'!I9)/10))+(10^((K7-'Resultados ISO 16283-1'!J9)/10))+(10^((L7-'Resultados ISO 16283-1'!K9)/10))+(10^((M7-'Resultados ISO 16283-1'!L9)/10))+(10^((N7-'Resultados ISO 16283-1'!M9)/10))+(10^((O7-'Resultados ISO 16283-1'!N9)/10))+(10^((P7-'Resultados ISO 16283-1'!O9)/10))+(10^((Q7-'Resultados ISO 16283-1'!P9)/10))+(10^((R7-'Resultados ISO 16283-1'!Q9)/10))+(10^((S7-'Resultados ISO 16283-1'!R9)/10))+(10^((T7-'Resultados ISO 16283-1'!S9)/10))+(10^((U7-'Resultados ISO 16283-1'!T9)/10))),0)</f>
        <v>51</v>
      </c>
      <c r="AB7" s="180">
        <f>AA7-'Globales ISO 16283-1'!$AP$3</f>
        <v>-3</v>
      </c>
      <c r="AC7" s="179">
        <f>ROUND(-10*LOG((10^((C7-'Resultados ISO 16283-1'!B11)/10))+(10^((D7-'Resultados ISO 16283-1'!C11)/10))+(10^((E7-'Resultados ISO 16283-1'!D11)/10))+(10^((F7-'Resultados ISO 16283-1'!E11)/10))+(10^((G7-'Resultados ISO 16283-1'!F11)/10))+(10^((H7-'Resultados ISO 16283-1'!G11)/10))+(10^((I7-'Resultados ISO 16283-1'!H11)/10))+(10^((J7-'Resultados ISO 16283-1'!I11)/10))+(10^((K7-'Resultados ISO 16283-1'!J11)/10))+(10^((L7-'Resultados ISO 16283-1'!K11)/10))+(10^((M7-'Resultados ISO 16283-1'!L11)/10))+(10^((N7-'Resultados ISO 16283-1'!M11)/10))+(10^((O7-'Resultados ISO 16283-1'!N11)/10))+(10^((P7-'Resultados ISO 16283-1'!O11)/10))+(10^((Q7-'Resultados ISO 16283-1'!P11)/10))+(10^((R7-'Resultados ISO 16283-1'!Q11)/10))+(10^((S7-'Resultados ISO 16283-1'!R11)/10))+(10^((T7-'Resultados ISO 16283-1'!S11)/10))+(10^((U7-'Resultados ISO 16283-1'!T11)/10))),0)</f>
        <v>45</v>
      </c>
      <c r="AD7" s="180">
        <f>AC7-'Globales ISO 16283-1'!$BJ$3</f>
        <v>-3</v>
      </c>
    </row>
    <row r="8" spans="1:33" ht="12.75">
      <c r="A8" s="173" t="s">
        <v>166</v>
      </c>
      <c r="B8" s="405"/>
      <c r="C8" s="177">
        <v>-41</v>
      </c>
      <c r="D8" s="178">
        <v>-37</v>
      </c>
      <c r="E8" s="178">
        <v>-34</v>
      </c>
      <c r="F8" s="178">
        <v>-30</v>
      </c>
      <c r="G8" s="178">
        <v>-27</v>
      </c>
      <c r="H8" s="178">
        <v>-24</v>
      </c>
      <c r="I8" s="178">
        <v>-22</v>
      </c>
      <c r="J8" s="178">
        <v>-20</v>
      </c>
      <c r="K8" s="178">
        <v>-18</v>
      </c>
      <c r="L8" s="178">
        <v>-16</v>
      </c>
      <c r="M8" s="178">
        <v>-14</v>
      </c>
      <c r="N8" s="178">
        <v>-13</v>
      </c>
      <c r="O8" s="178">
        <v>-12</v>
      </c>
      <c r="P8" s="178">
        <v>-11</v>
      </c>
      <c r="Q8" s="178">
        <v>-10</v>
      </c>
      <c r="R8" s="178">
        <v>-10</v>
      </c>
      <c r="S8" s="178">
        <v>-10</v>
      </c>
      <c r="T8" s="178">
        <v>-10</v>
      </c>
      <c r="U8" s="178">
        <v>-10</v>
      </c>
      <c r="V8" s="178">
        <v>-10</v>
      </c>
      <c r="W8" s="181">
        <v>-10</v>
      </c>
      <c r="Y8" s="179">
        <f>ROUND(-10*LOG((10^((C8-'Resultados ISO 16283-1'!B7)/10))+(10^((D8-'Resultados ISO 16283-1'!C7)/10))+(10^((E8-'Resultados ISO 16283-1'!D7)/10))+(10^((F8-'Resultados ISO 16283-1'!E7)/10))+(10^((G8-'Resultados ISO 16283-1'!F7)/10))+(10^((H8-'Resultados ISO 16283-1'!G7)/10))+(10^((I8-'Resultados ISO 16283-1'!H7)/10))+(10^((J8-'Resultados ISO 16283-1'!I7)/10))+(10^((K8-'Resultados ISO 16283-1'!J7)/10))+(10^((L8-'Resultados ISO 16283-1'!K7)/10))+(10^((M8-'Resultados ISO 16283-1'!L7)/10))+(10^((N8-'Resultados ISO 16283-1'!M7)/10))+(10^((O8-'Resultados ISO 16283-1'!N7)/10))+(10^((P8-'Resultados ISO 16283-1'!O7)/10))+(10^((Q8-'Resultados ISO 16283-1'!P7)/10))+(10^((R8-'Resultados ISO 16283-1'!Q7)/10))+(10^((S8-'Resultados ISO 16283-1'!R7)/10))+(10^((T8-'Resultados ISO 16283-1'!S7)/10))+(10^((U8-'Resultados ISO 16283-1'!T7)/10))+(10^((V8-'Resultados ISO 16283-1'!U7)/10))+(10^((W8-'Resultados ISO 16283-1'!V7)/10))),0)</f>
        <v>48</v>
      </c>
      <c r="Z8" s="180">
        <f>Y8-'Globales ISO 16283-1'!$V$3</f>
        <v>-2</v>
      </c>
      <c r="AA8" s="179">
        <f>ROUND(-10*LOG((10^((C8-'Resultados ISO 16283-1'!B9)/10))+(10^((D8-'Resultados ISO 16283-1'!C9)/10))+(10^((E8-'Resultados ISO 16283-1'!D9)/10))+(10^((F8-'Resultados ISO 16283-1'!E9)/10))+(10^((G8-'Resultados ISO 16283-1'!F9)/10))+(10^((H8-'Resultados ISO 16283-1'!G9)/10))+(10^((I8-'Resultados ISO 16283-1'!H9)/10))+(10^((J8-'Resultados ISO 16283-1'!I9)/10))+(10^((K8-'Resultados ISO 16283-1'!J9)/10))+(10^((L8-'Resultados ISO 16283-1'!K9)/10))+(10^((M8-'Resultados ISO 16283-1'!L9)/10))+(10^((N8-'Resultados ISO 16283-1'!M9)/10))+(10^((O8-'Resultados ISO 16283-1'!N9)/10))+(10^((P8-'Resultados ISO 16283-1'!O9)/10))+(10^((Q8-'Resultados ISO 16283-1'!P9)/10))+(10^((R8-'Resultados ISO 16283-1'!Q9)/10))+(10^((S8-'Resultados ISO 16283-1'!R9)/10))+(10^((T8-'Resultados ISO 16283-1'!S9)/10))+(10^((U8-'Resultados ISO 16283-1'!T9)/10))+(10^((V8-'Resultados ISO 16283-1'!U9)/10))+(10^((W8-'Resultados ISO 16283-1'!V9)/10))),0)</f>
        <v>52</v>
      </c>
      <c r="AB8" s="180">
        <f>AA8-'Globales ISO 16283-1'!$AP$3</f>
        <v>-2</v>
      </c>
      <c r="AC8" s="179">
        <f>ROUND(-10*LOG((10^((C8-'Resultados ISO 16283-1'!B11)/10))+(10^((D8-'Resultados ISO 16283-1'!C11)/10))+(10^((E8-'Resultados ISO 16283-1'!D11)/10))+(10^((F8-'Resultados ISO 16283-1'!E11)/10))+(10^((G8-'Resultados ISO 16283-1'!F11)/10))+(10^((H8-'Resultados ISO 16283-1'!G11)/10))+(10^((I8-'Resultados ISO 16283-1'!H11)/10))+(10^((J8-'Resultados ISO 16283-1'!I11)/10))+(10^((K8-'Resultados ISO 16283-1'!J11)/10))+(10^((L8-'Resultados ISO 16283-1'!K11)/10))+(10^((M8-'Resultados ISO 16283-1'!L11)/10))+(10^((N8-'Resultados ISO 16283-1'!M11)/10))+(10^((O8-'Resultados ISO 16283-1'!N11)/10))+(10^((P8-'Resultados ISO 16283-1'!O11)/10))+(10^((Q8-'Resultados ISO 16283-1'!P11)/10))+(10^((R8-'Resultados ISO 16283-1'!Q11)/10))+(10^((S8-'Resultados ISO 16283-1'!R11)/10))+(10^((T8-'Resultados ISO 16283-1'!S11)/10))+(10^((U8-'Resultados ISO 16283-1'!T11)/10))+(10^((V8-'Resultados ISO 16283-1'!U11)/10))+(10^((W8-'Resultados ISO 16283-1'!V11)/10))),0)</f>
        <v>46</v>
      </c>
      <c r="AD8" s="180">
        <f>AC8-'Globales ISO 16283-1'!$BJ$3</f>
        <v>-2</v>
      </c>
    </row>
    <row r="9" spans="1:33" ht="12.75">
      <c r="A9" s="173" t="s">
        <v>167</v>
      </c>
      <c r="B9" s="428"/>
      <c r="C9" s="496"/>
      <c r="D9" s="497"/>
      <c r="E9" s="498"/>
      <c r="F9" s="182">
        <v>-30</v>
      </c>
      <c r="G9" s="182">
        <v>-27</v>
      </c>
      <c r="H9" s="182">
        <v>-24</v>
      </c>
      <c r="I9" s="182">
        <v>-22</v>
      </c>
      <c r="J9" s="182">
        <v>-20</v>
      </c>
      <c r="K9" s="182">
        <v>-18</v>
      </c>
      <c r="L9" s="182">
        <v>-16</v>
      </c>
      <c r="M9" s="182">
        <v>-14</v>
      </c>
      <c r="N9" s="182">
        <v>-13</v>
      </c>
      <c r="O9" s="182">
        <v>-12</v>
      </c>
      <c r="P9" s="182">
        <v>-11</v>
      </c>
      <c r="Q9" s="182">
        <v>-10</v>
      </c>
      <c r="R9" s="182">
        <v>-10</v>
      </c>
      <c r="S9" s="182">
        <v>-10</v>
      </c>
      <c r="T9" s="182">
        <v>-10</v>
      </c>
      <c r="U9" s="182">
        <v>-10</v>
      </c>
      <c r="V9" s="182">
        <v>-10</v>
      </c>
      <c r="W9" s="183">
        <v>-10</v>
      </c>
      <c r="Y9" s="184">
        <f>ROUND(-10*LOG((10^((F9-'Resultados ISO 16283-1'!E7)/10))+(10^((G9-'Resultados ISO 16283-1'!F7)/10))+(10^((H9-'Resultados ISO 16283-1'!G7)/10))+(10^((I9-'Resultados ISO 16283-1'!H7)/10))+(10^((J9-'Resultados ISO 16283-1'!I7)/10))+(10^((K9-'Resultados ISO 16283-1'!J7)/10))+(10^((L9-'Resultados ISO 16283-1'!K7)/10))+(10^((M9-'Resultados ISO 16283-1'!L7)/10))+(10^((N9-'Resultados ISO 16283-1'!M7)/10))+(10^((O9-'Resultados ISO 16283-1'!N7)/10))+(10^((P9-'Resultados ISO 16283-1'!O7)/10))+(10^((Q9-'Resultados ISO 16283-1'!P7)/10))+(10^((R9-'Resultados ISO 16283-1'!Q7)/10))+(10^((S9-'Resultados ISO 16283-1'!R7)/10))+(10^((T9-'Resultados ISO 16283-1'!S7)/10))+(10^((U9-'Resultados ISO 16283-1'!T7)/10))+(10^((V9-'Resultados ISO 16283-1'!U7)/10))+(10^((W9-'Resultados ISO 16283-1'!V7)/10))),0)</f>
        <v>48</v>
      </c>
      <c r="Z9" s="185">
        <f>Y9-'Globales ISO 16283-1'!$V$3</f>
        <v>-2</v>
      </c>
      <c r="AA9" s="184">
        <f>ROUND(-10*LOG((10^((F9-'Resultados ISO 16283-1'!E9)/10))+(10^((G9-'Resultados ISO 16283-1'!F9)/10))+(10^((H9-'Resultados ISO 16283-1'!G9)/10))+(10^((I9-'Resultados ISO 16283-1'!H9)/10))+(10^((J9-'Resultados ISO 16283-1'!I9)/10))+(10^((K9-'Resultados ISO 16283-1'!J9)/10))+(10^((L9-'Resultados ISO 16283-1'!K9)/10))+(10^((M9-'Resultados ISO 16283-1'!L9)/10))+(10^((N9-'Resultados ISO 16283-1'!M9)/10))+(10^((O9-'Resultados ISO 16283-1'!N9)/10))+(10^((P9-'Resultados ISO 16283-1'!O9)/10))+(10^((Q9-'Resultados ISO 16283-1'!P9)/10))+(10^((R9-'Resultados ISO 16283-1'!Q9)/10))+(10^((S9-'Resultados ISO 16283-1'!R9)/10))+(10^((T9-'Resultados ISO 16283-1'!S9)/10))+(10^((U9-'Resultados ISO 16283-1'!T9)/10))+(10^((V9-'Resultados ISO 16283-1'!U9)/10))+(10^((W9-'Resultados ISO 16283-1'!V9)/10))),0)</f>
        <v>52</v>
      </c>
      <c r="AB9" s="185">
        <f>AA9-'Globales ISO 16283-1'!$AP$3</f>
        <v>-2</v>
      </c>
      <c r="AC9" s="184">
        <f>ROUND(-10*LOG((10^((F9-'Resultados ISO 16283-1'!E11)/10))+(10^((G9-'Resultados ISO 16283-1'!F11)/10))+(10^((H9-'Resultados ISO 16283-1'!G11)/10))+(10^((I9-'Resultados ISO 16283-1'!H11)/10))+(10^((J9-'Resultados ISO 16283-1'!I11)/10))+(10^((K9-'Resultados ISO 16283-1'!J11)/10))+(10^((L9-'Resultados ISO 16283-1'!K11)/10))+(10^((M9-'Resultados ISO 16283-1'!L11)/10))+(10^((N9-'Resultados ISO 16283-1'!M11)/10))+(10^((O9-'Resultados ISO 16283-1'!N11)/10))+(10^((P9-'Resultados ISO 16283-1'!O11)/10))+(10^((Q9-'Resultados ISO 16283-1'!P11)/10))+(10^((R9-'Resultados ISO 16283-1'!Q11)/10))+(10^((S9-'Resultados ISO 16283-1'!R11)/10))+(10^((T9-'Resultados ISO 16283-1'!S11)/10))+(10^((U9-'Resultados ISO 16283-1'!T11)/10))+(10^((V9-'Resultados ISO 16283-1'!U11)/10))+(10^((W9-'Resultados ISO 16283-1'!V11)/10))),0)</f>
        <v>46</v>
      </c>
      <c r="AD9" s="185">
        <f>AC9-'Globales ISO 16283-1'!$BJ$3</f>
        <v>-2</v>
      </c>
    </row>
    <row r="10" spans="1:33" ht="12.75">
      <c r="A10" s="186" t="s">
        <v>64</v>
      </c>
      <c r="B10" s="500" t="s">
        <v>14</v>
      </c>
      <c r="C10" s="499"/>
      <c r="D10" s="490"/>
      <c r="E10" s="491"/>
      <c r="F10" s="187">
        <v>-20</v>
      </c>
      <c r="G10" s="187">
        <v>-20</v>
      </c>
      <c r="H10" s="187">
        <v>-18</v>
      </c>
      <c r="I10" s="187">
        <v>-16</v>
      </c>
      <c r="J10" s="187">
        <v>-15</v>
      </c>
      <c r="K10" s="187">
        <v>-14</v>
      </c>
      <c r="L10" s="187">
        <v>-13</v>
      </c>
      <c r="M10" s="187">
        <v>-12</v>
      </c>
      <c r="N10" s="187">
        <v>-11</v>
      </c>
      <c r="O10" s="187">
        <v>-9</v>
      </c>
      <c r="P10" s="187">
        <v>-8</v>
      </c>
      <c r="Q10" s="187">
        <v>-9</v>
      </c>
      <c r="R10" s="187">
        <v>-10</v>
      </c>
      <c r="S10" s="187">
        <v>-11</v>
      </c>
      <c r="T10" s="187">
        <v>-13</v>
      </c>
      <c r="U10" s="187">
        <v>-15</v>
      </c>
      <c r="V10" s="503"/>
      <c r="W10" s="493"/>
      <c r="Y10" s="188">
        <f>ROUND(-10*LOG((10^((F10-'Resultados ISO 16283-1'!E7)/10))+(10^((G10-'Resultados ISO 16283-1'!F7)/10))+(10^((H10-'Resultados ISO 16283-1'!G7)/10))+(10^((I10-'Resultados ISO 16283-1'!H7)/10))+(10^((J10-'Resultados ISO 16283-1'!I7)/10))+(10^((K10-'Resultados ISO 16283-1'!J7)/10))+(10^((L10-'Resultados ISO 16283-1'!K7)/10))+(10^((M10-'Resultados ISO 16283-1'!L7)/10))+(10^((N10-'Resultados ISO 16283-1'!M7)/10))+(10^((O10-'Resultados ISO 16283-1'!N7)/10))+(10^((P10-'Resultados ISO 16283-1'!O7)/10))+(10^((Q10-'Resultados ISO 16283-1'!P7)/10))+(10^((R10-'Resultados ISO 16283-1'!Q7)/10))+(10^((S10-'Resultados ISO 16283-1'!R7)/10))+(10^((T10-'Resultados ISO 16283-1'!S7)/10))+(10^((U10-'Resultados ISO 16283-1'!T7)/10))),0)</f>
        <v>43</v>
      </c>
      <c r="Z10" s="189">
        <f>Y10-'Globales ISO 16283-1'!$V$3</f>
        <v>-7</v>
      </c>
      <c r="AA10" s="188">
        <f>ROUND(-10*LOG((10^((F10-'Resultados ISO 16283-1'!E9)/10))+(10^((G10-'Resultados ISO 16283-1'!F9)/10))+(10^((H10-'Resultados ISO 16283-1'!G9)/10))+(10^((I10-'Resultados ISO 16283-1'!H9)/10))+(10^((J10-'Resultados ISO 16283-1'!I9)/10))+(10^((K10-'Resultados ISO 16283-1'!J9)/10))+(10^((L10-'Resultados ISO 16283-1'!K9)/10))+(10^((M10-'Resultados ISO 16283-1'!L9)/10))+(10^((N10-'Resultados ISO 16283-1'!M9)/10))+(10^((O10-'Resultados ISO 16283-1'!N9)/10))+(10^((P10-'Resultados ISO 16283-1'!O9)/10))+(10^((Q10-'Resultados ISO 16283-1'!P9)/10))+(10^((R10-'Resultados ISO 16283-1'!Q9)/10))+(10^((S10-'Resultados ISO 16283-1'!R9)/10))+(10^((T10-'Resultados ISO 16283-1'!S9)/10))+(10^((U10-'Resultados ISO 16283-1'!T9)/10))),0)</f>
        <v>47</v>
      </c>
      <c r="AB10" s="189">
        <f>AA10-'Globales ISO 16283-1'!$AP$3</f>
        <v>-7</v>
      </c>
      <c r="AC10" s="188">
        <f>ROUND(-10*LOG((10^((F10-'Resultados ISO 16283-1'!E11)/10))+(10^((G10-'Resultados ISO 16283-1'!F11)/10))+(10^((H10-'Resultados ISO 16283-1'!G11)/10))+(10^((I10-'Resultados ISO 16283-1'!H11)/10))+(10^((J10-'Resultados ISO 16283-1'!I11)/10))+(10^((K10-'Resultados ISO 16283-1'!J11)/10))+(10^((L10-'Resultados ISO 16283-1'!K11)/10))+(10^((M10-'Resultados ISO 16283-1'!L11)/10))+(10^((N10-'Resultados ISO 16283-1'!M11)/10))+(10^((O10-'Resultados ISO 16283-1'!N11)/10))+(10^((P10-'Resultados ISO 16283-1'!O11)/10))+(10^((Q10-'Resultados ISO 16283-1'!P11)/10))+(10^((R10-'Resultados ISO 16283-1'!Q11)/10))+(10^((S10-'Resultados ISO 16283-1'!R11)/10))+(10^((T10-'Resultados ISO 16283-1'!S11)/10))+(10^((U10-'Resultados ISO 16283-1'!T11)/10))),0)</f>
        <v>41</v>
      </c>
      <c r="AD10" s="189">
        <f>AC10-'Globales ISO 16283-1'!$BJ$3</f>
        <v>-7</v>
      </c>
    </row>
    <row r="11" spans="1:33" ht="12.75">
      <c r="A11" s="186" t="s">
        <v>168</v>
      </c>
      <c r="B11" s="405"/>
      <c r="C11" s="190">
        <v>-25</v>
      </c>
      <c r="D11" s="191">
        <v>-23</v>
      </c>
      <c r="E11" s="191">
        <v>-21</v>
      </c>
      <c r="F11" s="191">
        <v>-20</v>
      </c>
      <c r="G11" s="191">
        <v>-20</v>
      </c>
      <c r="H11" s="191">
        <v>-18</v>
      </c>
      <c r="I11" s="191">
        <v>-16</v>
      </c>
      <c r="J11" s="191">
        <v>-15</v>
      </c>
      <c r="K11" s="191">
        <v>-14</v>
      </c>
      <c r="L11" s="191">
        <v>-13</v>
      </c>
      <c r="M11" s="191">
        <v>-12</v>
      </c>
      <c r="N11" s="191">
        <v>-11</v>
      </c>
      <c r="O11" s="191">
        <v>-9</v>
      </c>
      <c r="P11" s="191">
        <v>-8</v>
      </c>
      <c r="Q11" s="191">
        <v>-9</v>
      </c>
      <c r="R11" s="191">
        <v>-10</v>
      </c>
      <c r="S11" s="191">
        <v>-11</v>
      </c>
      <c r="T11" s="191">
        <v>-13</v>
      </c>
      <c r="U11" s="191">
        <v>-15</v>
      </c>
      <c r="V11" s="494"/>
      <c r="W11" s="495"/>
      <c r="Y11" s="192">
        <f>ROUND(-10*LOG((10^((C11-'Resultados ISO 16283-1'!B7)/10))+(10^((D11-'Resultados ISO 16283-1'!C7)/10))+(10^((E11-'Resultados ISO 16283-1'!D7)/10))+(10^((F11-'Resultados ISO 16283-1'!E7)/10))+(10^((G11-'Resultados ISO 16283-1'!F7)/10))+(10^((H11-'Resultados ISO 16283-1'!G7)/10))+(10^((I11-'Resultados ISO 16283-1'!H7)/10))+(10^((J11-'Resultados ISO 16283-1'!I7)/10))+(10^((K11-'Resultados ISO 16283-1'!J7)/10))+(10^((L11-'Resultados ISO 16283-1'!K7)/10))+(10^((M11-'Resultados ISO 16283-1'!L7)/10))+(10^((N11-'Resultados ISO 16283-1'!M7)/10))+(10^((O11-'Resultados ISO 16283-1'!N7)/10))+(10^((P11-'Resultados ISO 16283-1'!O7)/10))+(10^((Q11-'Resultados ISO 16283-1'!P7)/10))+(10^((R11-'Resultados ISO 16283-1'!Q7)/10))+(10^((S11-'Resultados ISO 16283-1'!R7)/10))+(10^((T11-'Resultados ISO 16283-1'!S7)/10))+(10^((U11-'Resultados ISO 16283-1'!T7)/10))),0)</f>
        <v>42</v>
      </c>
      <c r="Z11" s="193">
        <f>Y11-'Globales ISO 16283-1'!$V$3</f>
        <v>-8</v>
      </c>
      <c r="AA11" s="192">
        <f>ROUND(-10*LOG((10^((C11-'Resultados ISO 16283-1'!B9)/10))+(10^((D11-'Resultados ISO 16283-1'!C9)/10))+(10^((E11-'Resultados ISO 16283-1'!D9)/10))+(10^((F11-'Resultados ISO 16283-1'!E9)/10))+(10^((G11-'Resultados ISO 16283-1'!F9)/10))+(10^((H11-'Resultados ISO 16283-1'!G9)/10))+(10^((I11-'Resultados ISO 16283-1'!H9)/10))+(10^((J11-'Resultados ISO 16283-1'!I9)/10))+(10^((K11-'Resultados ISO 16283-1'!J9)/10))+(10^((L11-'Resultados ISO 16283-1'!K9)/10))+(10^((M11-'Resultados ISO 16283-1'!L9)/10))+(10^((N11-'Resultados ISO 16283-1'!M9)/10))+(10^((O11-'Resultados ISO 16283-1'!N9)/10))+(10^((P11-'Resultados ISO 16283-1'!O9)/10))+(10^((Q11-'Resultados ISO 16283-1'!P9)/10))+(10^((R11-'Resultados ISO 16283-1'!Q9)/10))+(10^((S11-'Resultados ISO 16283-1'!R9)/10))+(10^((T11-'Resultados ISO 16283-1'!S9)/10))+(10^((U11-'Resultados ISO 16283-1'!T9)/10))),0)</f>
        <v>46</v>
      </c>
      <c r="AB11" s="193">
        <f>AA11-'Globales ISO 16283-1'!$AP$3</f>
        <v>-8</v>
      </c>
      <c r="AC11" s="192">
        <f>ROUND(-10*LOG((10^((C11-'Resultados ISO 16283-1'!B11)/10))+(10^((D11-'Resultados ISO 16283-1'!C11)/10))+(10^((E11-'Resultados ISO 16283-1'!D11)/10))+(10^((F11-'Resultados ISO 16283-1'!E11)/10))+(10^((G11-'Resultados ISO 16283-1'!F11)/10))+(10^((H11-'Resultados ISO 16283-1'!G11)/10))+(10^((I11-'Resultados ISO 16283-1'!H11)/10))+(10^((J11-'Resultados ISO 16283-1'!I11)/10))+(10^((K11-'Resultados ISO 16283-1'!J11)/10))+(10^((L11-'Resultados ISO 16283-1'!K11)/10))+(10^((M11-'Resultados ISO 16283-1'!L11)/10))+(10^((N11-'Resultados ISO 16283-1'!M11)/10))+(10^((O11-'Resultados ISO 16283-1'!N11)/10))+(10^((P11-'Resultados ISO 16283-1'!O11)/10))+(10^((Q11-'Resultados ISO 16283-1'!P11)/10))+(10^((R11-'Resultados ISO 16283-1'!Q11)/10))+(10^((S11-'Resultados ISO 16283-1'!R11)/10))+(10^((T11-'Resultados ISO 16283-1'!S11)/10))+(10^((U11-'Resultados ISO 16283-1'!T11)/10))),0)</f>
        <v>40</v>
      </c>
      <c r="AD11" s="193">
        <f>AC11-'Globales ISO 16283-1'!$BJ$3</f>
        <v>-8</v>
      </c>
    </row>
    <row r="12" spans="1:33" ht="12.75">
      <c r="A12" s="186" t="s">
        <v>169</v>
      </c>
      <c r="B12" s="405"/>
      <c r="C12" s="190">
        <v>-25</v>
      </c>
      <c r="D12" s="191">
        <v>-23</v>
      </c>
      <c r="E12" s="191">
        <v>-21</v>
      </c>
      <c r="F12" s="191">
        <v>-20</v>
      </c>
      <c r="G12" s="191">
        <v>-20</v>
      </c>
      <c r="H12" s="191">
        <v>-18</v>
      </c>
      <c r="I12" s="191">
        <v>-16</v>
      </c>
      <c r="J12" s="191">
        <v>-15</v>
      </c>
      <c r="K12" s="191">
        <v>-14</v>
      </c>
      <c r="L12" s="191">
        <v>-13</v>
      </c>
      <c r="M12" s="191">
        <v>-12</v>
      </c>
      <c r="N12" s="191">
        <v>-11</v>
      </c>
      <c r="O12" s="191">
        <v>-9</v>
      </c>
      <c r="P12" s="191">
        <v>-8</v>
      </c>
      <c r="Q12" s="191">
        <v>-9</v>
      </c>
      <c r="R12" s="191">
        <v>-10</v>
      </c>
      <c r="S12" s="191">
        <v>-11</v>
      </c>
      <c r="T12" s="191">
        <v>-13</v>
      </c>
      <c r="U12" s="191">
        <v>-15</v>
      </c>
      <c r="V12" s="191">
        <v>-16</v>
      </c>
      <c r="W12" s="194">
        <v>-18</v>
      </c>
      <c r="Y12" s="192">
        <f>ROUND(-10*LOG((10^((C12-'Resultados ISO 16283-1'!B7)/10))+(10^((D12-'Resultados ISO 16283-1'!C7)/10))+(10^((E12-'Resultados ISO 16283-1'!D7)/10))+(10^((F12-'Resultados ISO 16283-1'!E7)/10))+(10^((G12-'Resultados ISO 16283-1'!F7)/10))+(10^((H12-'Resultados ISO 16283-1'!G7)/10))+(10^((I12-'Resultados ISO 16283-1'!H7)/10))+(10^((J12-'Resultados ISO 16283-1'!I7)/10))+(10^((K12-'Resultados ISO 16283-1'!J7)/10))+(10^((L12-'Resultados ISO 16283-1'!K7)/10))+(10^((M12-'Resultados ISO 16283-1'!L7)/10))+(10^((N12-'Resultados ISO 16283-1'!M7)/10))+(10^((O12-'Resultados ISO 16283-1'!N7)/10))+(10^((P12-'Resultados ISO 16283-1'!O7)/10))+(10^((Q12-'Resultados ISO 16283-1'!P7)/10))+(10^((R12-'Resultados ISO 16283-1'!Q7)/10))+(10^((S12-'Resultados ISO 16283-1'!R7)/10))+(10^((T12-'Resultados ISO 16283-1'!S7)/10))+(10^((U12-'Resultados ISO 16283-1'!T7)/10))+(10^((V12-'Resultados ISO 16283-1'!U7)/10))+(10^((W12-'Resultados ISO 16283-1'!V7)/10))),0)</f>
        <v>42</v>
      </c>
      <c r="Z12" s="193">
        <f>Y12-'Globales ISO 16283-1'!$V$3</f>
        <v>-8</v>
      </c>
      <c r="AA12" s="192">
        <f>ROUND(-10*LOG((10^((C12-'Resultados ISO 16283-1'!B9)/10))+(10^((D12-'Resultados ISO 16283-1'!C9)/10))+(10^((E12-'Resultados ISO 16283-1'!D9)/10))+(10^((F12-'Resultados ISO 16283-1'!E9)/10))+(10^((G12-'Resultados ISO 16283-1'!F9)/10))+(10^((H12-'Resultados ISO 16283-1'!G9)/10))+(10^((I12-'Resultados ISO 16283-1'!H9)/10))+(10^((J12-'Resultados ISO 16283-1'!I9)/10))+(10^((K12-'Resultados ISO 16283-1'!J9)/10))+(10^((L12-'Resultados ISO 16283-1'!K9)/10))+(10^((M12-'Resultados ISO 16283-1'!L9)/10))+(10^((N12-'Resultados ISO 16283-1'!M9)/10))+(10^((O12-'Resultados ISO 16283-1'!N9)/10))+(10^((P12-'Resultados ISO 16283-1'!O9)/10))+(10^((Q12-'Resultados ISO 16283-1'!P9)/10))+(10^((R12-'Resultados ISO 16283-1'!Q9)/10))+(10^((S12-'Resultados ISO 16283-1'!R9)/10))+(10^((T12-'Resultados ISO 16283-1'!S9)/10))+(10^((U12-'Resultados ISO 16283-1'!T9)/10))+(10^((V12-'Resultados ISO 16283-1'!U9)/10))+(10^((W12-'Resultados ISO 16283-1'!V9)/10))),0)</f>
        <v>46</v>
      </c>
      <c r="AB12" s="193">
        <f>AA12-'Globales ISO 16283-1'!$AP$3</f>
        <v>-8</v>
      </c>
      <c r="AC12" s="192">
        <f>ROUND(-10*LOG((10^((C12-'Resultados ISO 16283-1'!B11)/10))+(10^((D12-'Resultados ISO 16283-1'!C11)/10))+(10^((E12-'Resultados ISO 16283-1'!D11)/10))+(10^((F12-'Resultados ISO 16283-1'!E11)/10))+(10^((G12-'Resultados ISO 16283-1'!F11)/10))+(10^((H12-'Resultados ISO 16283-1'!G11)/10))+(10^((I12-'Resultados ISO 16283-1'!H11)/10))+(10^((J12-'Resultados ISO 16283-1'!I11)/10))+(10^((K12-'Resultados ISO 16283-1'!J11)/10))+(10^((L12-'Resultados ISO 16283-1'!K11)/10))+(10^((M12-'Resultados ISO 16283-1'!L11)/10))+(10^((N12-'Resultados ISO 16283-1'!M11)/10))+(10^((O12-'Resultados ISO 16283-1'!N11)/10))+(10^((P12-'Resultados ISO 16283-1'!O11)/10))+(10^((Q12-'Resultados ISO 16283-1'!P11)/10))+(10^((R12-'Resultados ISO 16283-1'!Q11)/10))+(10^((S12-'Resultados ISO 16283-1'!R11)/10))+(10^((T12-'Resultados ISO 16283-1'!S11)/10))+(10^((U12-'Resultados ISO 16283-1'!T11)/10))+(10^((V12-'Resultados ISO 16283-1'!U11)/10))+(10^((W12-'Resultados ISO 16283-1'!V11)/10))),0)</f>
        <v>40</v>
      </c>
      <c r="AD12" s="193">
        <f>AC12-'Globales ISO 16283-1'!$BJ$3</f>
        <v>-8</v>
      </c>
    </row>
    <row r="13" spans="1:33" ht="12.75">
      <c r="A13" s="186" t="s">
        <v>170</v>
      </c>
      <c r="B13" s="428"/>
      <c r="C13" s="501"/>
      <c r="D13" s="502"/>
      <c r="E13" s="447"/>
      <c r="F13" s="195">
        <v>-20</v>
      </c>
      <c r="G13" s="195">
        <v>-20</v>
      </c>
      <c r="H13" s="195">
        <v>-18</v>
      </c>
      <c r="I13" s="195">
        <v>-16</v>
      </c>
      <c r="J13" s="195">
        <v>-15</v>
      </c>
      <c r="K13" s="195">
        <v>-14</v>
      </c>
      <c r="L13" s="195">
        <v>-13</v>
      </c>
      <c r="M13" s="195">
        <v>-12</v>
      </c>
      <c r="N13" s="195">
        <v>-11</v>
      </c>
      <c r="O13" s="195">
        <v>-9</v>
      </c>
      <c r="P13" s="195">
        <v>-8</v>
      </c>
      <c r="Q13" s="195">
        <v>-9</v>
      </c>
      <c r="R13" s="195">
        <v>-10</v>
      </c>
      <c r="S13" s="195">
        <v>-11</v>
      </c>
      <c r="T13" s="195">
        <v>-13</v>
      </c>
      <c r="U13" s="195">
        <v>-15</v>
      </c>
      <c r="V13" s="195">
        <v>-16</v>
      </c>
      <c r="W13" s="196">
        <v>-18</v>
      </c>
      <c r="Y13" s="197">
        <f>ROUND(-10*LOG((10^((F13-'Resultados ISO 16283-1'!E7)/10))+(10^((G13-'Resultados ISO 16283-1'!F7)/10))+(10^((H13-'Resultados ISO 16283-1'!G7)/10))+(10^((I13-'Resultados ISO 16283-1'!H7)/10))+(10^((J13-'Resultados ISO 16283-1'!I7)/10))+(10^((K13-'Resultados ISO 16283-1'!J7)/10))+(10^((L13-'Resultados ISO 16283-1'!K7)/10))+(10^((M13-'Resultados ISO 16283-1'!L7)/10))+(10^((N13-'Resultados ISO 16283-1'!M7)/10))+(10^((O13-'Resultados ISO 16283-1'!N7)/10))+(10^((P13-'Resultados ISO 16283-1'!O7)/10))+(10^((Q13-'Resultados ISO 16283-1'!P7)/10))+(10^((R13-'Resultados ISO 16283-1'!Q7)/10))+(10^((S13-'Resultados ISO 16283-1'!R7)/10))+(10^((T13-'Resultados ISO 16283-1'!S7)/10))+(10^((U13-'Resultados ISO 16283-1'!T7)/10))+(10^((V13-'Resultados ISO 16283-1'!U7)/10))+(10^((W13-'Resultados ISO 16283-1'!V7)/10))),0)</f>
        <v>43</v>
      </c>
      <c r="Z13" s="198">
        <f>Y13-'Globales ISO 16283-1'!$V$3</f>
        <v>-7</v>
      </c>
      <c r="AA13" s="197">
        <f>ROUND(-10*LOG((10^((F13-'Resultados ISO 16283-1'!E9)/10))+(10^((G13-'Resultados ISO 16283-1'!F9)/10))+(10^((H13-'Resultados ISO 16283-1'!G9)/10))+(10^((I13-'Resultados ISO 16283-1'!H9)/10))+(10^((J13-'Resultados ISO 16283-1'!I9)/10))+(10^((K13-'Resultados ISO 16283-1'!J9)/10))+(10^((L13-'Resultados ISO 16283-1'!K9)/10))+(10^((M13-'Resultados ISO 16283-1'!L9)/10))+(10^((N13-'Resultados ISO 16283-1'!M9)/10))+(10^((O13-'Resultados ISO 16283-1'!N9)/10))+(10^((P13-'Resultados ISO 16283-1'!O9)/10))+(10^((Q13-'Resultados ISO 16283-1'!P9)/10))+(10^((R13-'Resultados ISO 16283-1'!Q9)/10))+(10^((S13-'Resultados ISO 16283-1'!R9)/10))+(10^((T13-'Resultados ISO 16283-1'!S9)/10))+(10^((U13-'Resultados ISO 16283-1'!T9)/10))+(10^((V13-'Resultados ISO 16283-1'!U9)/10))+(10^((W13-'Resultados ISO 16283-1'!V9)/10))),0)</f>
        <v>47</v>
      </c>
      <c r="AB13" s="198">
        <f>AA13-'Globales ISO 16283-1'!$AP$3</f>
        <v>-7</v>
      </c>
      <c r="AC13" s="197">
        <f>ROUND(-10*LOG((10^((F13-'Resultados ISO 16283-1'!E11)/10))+(10^((G13-'Resultados ISO 16283-1'!F11)/10))+(10^((H13-'Resultados ISO 16283-1'!G11)/10))+(10^((I13-'Resultados ISO 16283-1'!H11)/10))+(10^((J13-'Resultados ISO 16283-1'!I11)/10))+(10^((K13-'Resultados ISO 16283-1'!J11)/10))+(10^((L13-'Resultados ISO 16283-1'!K11)/10))+(10^((M13-'Resultados ISO 16283-1'!L11)/10))+(10^((N13-'Resultados ISO 16283-1'!M11)/10))+(10^((O13-'Resultados ISO 16283-1'!N11)/10))+(10^((P13-'Resultados ISO 16283-1'!O11)/10))+(10^((Q13-'Resultados ISO 16283-1'!P11)/10))+(10^((R13-'Resultados ISO 16283-1'!Q11)/10))+(10^((S13-'Resultados ISO 16283-1'!R11)/10))+(10^((T13-'Resultados ISO 16283-1'!S11)/10))+(10^((U13-'Resultados ISO 16283-1'!T11)/10))+(10^((V13-'Resultados ISO 16283-1'!U11)/10))+(10^((W13-'Resultados ISO 16283-1'!V11)/10))),0)</f>
        <v>41</v>
      </c>
      <c r="AD13" s="198">
        <f>AC13-'Globales ISO 16283-1'!$BJ$3</f>
        <v>-7</v>
      </c>
    </row>
  </sheetData>
  <mergeCells count="11">
    <mergeCell ref="C10:E10"/>
    <mergeCell ref="B10:B13"/>
    <mergeCell ref="C13:E13"/>
    <mergeCell ref="Y4:Z4"/>
    <mergeCell ref="V10:W11"/>
    <mergeCell ref="AA4:AB4"/>
    <mergeCell ref="AC4:AD4"/>
    <mergeCell ref="B6:B9"/>
    <mergeCell ref="C6:E6"/>
    <mergeCell ref="V6:W7"/>
    <mergeCell ref="C9:E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B3:S57"/>
  <sheetViews>
    <sheetView workbookViewId="0">
      <selection activeCell="U19" sqref="U19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3.5" thickBot="1">
      <c r="B4" s="521" t="s">
        <v>171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5.75" customHeight="1" thickBot="1">
      <c r="B5" s="524" t="s">
        <v>172</v>
      </c>
      <c r="C5" s="576"/>
      <c r="D5" s="576"/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7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16283-1'!U9</f>
        <v>8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16283-1'!U10</f>
        <v>8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173</v>
      </c>
      <c r="F21" s="242"/>
      <c r="G21" s="240"/>
      <c r="H21" s="241" t="s">
        <v>80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248">
        <f t="array" ref="H23:H43">TRANSPOSE('Resultados ISO 16283-1'!B7:V7)</f>
        <v>26.6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251">
        <v>34.6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251">
        <v>31.1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257">
        <v>32.4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260">
        <v>32.6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263">
        <v>33.6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257">
        <v>33.5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42.7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42.9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46.5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260">
        <v>37.6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263">
        <v>49.9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257">
        <v>54.6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260">
        <v>54.8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56.7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257">
        <v>60.6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64.099999999999994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263">
        <v>64.5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70.099999999999994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266">
        <v>70.7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269">
        <v>74.3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174</v>
      </c>
      <c r="D49" s="281"/>
      <c r="E49" s="281"/>
      <c r="F49" s="283">
        <f>ROUND('Globales ISO 16283-1'!V3,0)</f>
        <v>50</v>
      </c>
      <c r="G49" s="510" t="str">
        <f>CONCATENATE("(  ",'Adaptación Espectral ISO 16283-'!Z6,";",'Adaptación Espectral ISO 16283-'!Z10,"  )")</f>
        <v>(  -3;-7  )</v>
      </c>
      <c r="H49" s="511"/>
      <c r="I49" s="284" t="s">
        <v>48</v>
      </c>
      <c r="J49" s="225" t="s">
        <v>175</v>
      </c>
      <c r="K49" s="285">
        <f>'Adaptación Espectral ISO 16283-'!Z7</f>
        <v>-3</v>
      </c>
      <c r="L49" s="286" t="s">
        <v>84</v>
      </c>
      <c r="M49" s="287" t="s">
        <v>176</v>
      </c>
      <c r="N49" s="288">
        <f>'Adaptación Espectral ISO 16283-'!Z8</f>
        <v>-2</v>
      </c>
      <c r="O49" s="286" t="s">
        <v>84</v>
      </c>
      <c r="P49" s="287" t="s">
        <v>177</v>
      </c>
      <c r="Q49" s="285">
        <f>'Adaptación Espectral ISO 16283-'!Z9</f>
        <v>-2</v>
      </c>
      <c r="R49" s="289" t="s">
        <v>48</v>
      </c>
      <c r="S49" s="217"/>
    </row>
    <row r="50" spans="2:19" ht="14.25" thickTop="1" thickBot="1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 customHeight="1" thickTop="1" thickBot="1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178</v>
      </c>
      <c r="K51" s="285">
        <f>'Adaptación Espectral ISO 16283-'!Z11</f>
        <v>-8</v>
      </c>
      <c r="L51" s="286" t="s">
        <v>84</v>
      </c>
      <c r="M51" s="287" t="s">
        <v>179</v>
      </c>
      <c r="N51" s="288">
        <f>'Adaptación Espectral ISO 16283-'!Z12</f>
        <v>-8</v>
      </c>
      <c r="O51" s="286" t="s">
        <v>84</v>
      </c>
      <c r="P51" s="287" t="s">
        <v>180</v>
      </c>
      <c r="Q51" s="285">
        <f>'Adaptación Espectral ISO 16283-'!Z13</f>
        <v>-7</v>
      </c>
      <c r="R51" s="289" t="s">
        <v>48</v>
      </c>
      <c r="S51" s="217"/>
    </row>
    <row r="52" spans="2:19" ht="14.25" thickTop="1" thickBot="1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4.25" thickTop="1" thickBot="1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4.25" thickTop="1" thickBot="1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4.25" thickTop="1" thickBot="1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4.25" thickTop="1" thickBot="1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4.25" thickTop="1" thickBot="1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B3:S57"/>
  <sheetViews>
    <sheetView workbookViewId="0">
      <selection activeCell="V21" sqref="V21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181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182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16283-1'!U9</f>
        <v>8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16283-1'!U10</f>
        <v>8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183</v>
      </c>
      <c r="F21" s="242"/>
      <c r="G21" s="240"/>
      <c r="H21" s="241" t="s">
        <v>97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248">
        <f t="array" ref="H23:H43">TRANSPOSE('Resultados ISO 16283-1'!B9:V9)</f>
        <v>30.6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251">
        <v>38.5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251">
        <v>35.1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257">
        <v>36.299999999999997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260">
        <v>36.6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263">
        <v>37.6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257">
        <v>37.4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46.7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46.9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50.5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260">
        <v>41.6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263">
        <v>53.9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257">
        <v>58.6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260">
        <v>58.8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60.7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257">
        <v>64.599999999999994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68.099999999999994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263">
        <v>68.5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74.099999999999994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266">
        <v>74.7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269">
        <v>78.3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184</v>
      </c>
      <c r="D49" s="281"/>
      <c r="E49" s="281"/>
      <c r="F49" s="283">
        <f>ROUND('Globales ISO 16283-1'!AP3,0)</f>
        <v>54</v>
      </c>
      <c r="G49" s="510" t="str">
        <f>CONCATENATE("(  ",'Adaptación Espectral ISO 16283-'!AB6,";",'Adaptación Espectral ISO 16283-'!AB10,"  )")</f>
        <v>(  -3;-7  )</v>
      </c>
      <c r="H49" s="511"/>
      <c r="I49" s="284" t="s">
        <v>48</v>
      </c>
      <c r="J49" s="225" t="s">
        <v>185</v>
      </c>
      <c r="K49" s="285">
        <f>'Adaptación Espectral ISO 16283-'!AB7</f>
        <v>-3</v>
      </c>
      <c r="L49" s="286" t="s">
        <v>84</v>
      </c>
      <c r="M49" s="287" t="s">
        <v>186</v>
      </c>
      <c r="N49" s="288">
        <f>'Adaptación Espectral ISO 16283-'!AB8</f>
        <v>-2</v>
      </c>
      <c r="O49" s="286" t="s">
        <v>84</v>
      </c>
      <c r="P49" s="287" t="s">
        <v>187</v>
      </c>
      <c r="Q49" s="285">
        <f>'Adaptación Espectral ISO 16283-'!AB9</f>
        <v>-2</v>
      </c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188</v>
      </c>
      <c r="K51" s="285">
        <f>'Adaptación Espectral ISO 16283-'!AB11</f>
        <v>-8</v>
      </c>
      <c r="L51" s="286" t="s">
        <v>84</v>
      </c>
      <c r="M51" s="287" t="s">
        <v>189</v>
      </c>
      <c r="N51" s="288">
        <f>'Adaptación Espectral ISO 16283-'!AB12</f>
        <v>-8</v>
      </c>
      <c r="O51" s="286" t="s">
        <v>84</v>
      </c>
      <c r="P51" s="287" t="s">
        <v>190</v>
      </c>
      <c r="Q51" s="285">
        <f>'Adaptación Espectral ISO 16283-'!AB13</f>
        <v>-7</v>
      </c>
      <c r="R51" s="289" t="s">
        <v>48</v>
      </c>
      <c r="S51" s="217"/>
    </row>
    <row r="52" spans="2:19" ht="12.75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B3:S57"/>
  <sheetViews>
    <sheetView workbookViewId="0">
      <selection activeCell="J21" sqref="J21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191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192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16283-1'!U9</f>
        <v>8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16283-1'!U10</f>
        <v>8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389" t="s">
        <v>79</v>
      </c>
      <c r="F21" s="242"/>
      <c r="G21" s="240"/>
      <c r="H21" s="241" t="s">
        <v>108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248">
        <f t="array" ref="H23:H43">TRANSPOSE('Resultados ISO 16283-1'!B11:V11)</f>
        <v>24.7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251">
        <v>32.6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251">
        <v>29.2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257">
        <v>30.4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260">
        <v>30.7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263">
        <v>31.7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257">
        <v>31.5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40.799999999999997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41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44.6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260">
        <v>35.700000000000003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263">
        <v>48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257">
        <v>52.6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260">
        <v>52.9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54.8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257">
        <v>58.7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62.1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263">
        <v>62.5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68.2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266">
        <v>68.8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269">
        <v>72.400000000000006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193</v>
      </c>
      <c r="D49" s="281"/>
      <c r="E49" s="281"/>
      <c r="F49" s="283">
        <f>ROUND('Globales ISO 16283-1'!BJ3,0)</f>
        <v>48</v>
      </c>
      <c r="G49" s="510" t="str">
        <f>CONCATENATE("(  ",'Adaptación Espectral ISO 16283-'!AD6,";",'Adaptación Espectral ISO 16283-'!AD10,"  )")</f>
        <v>(  -3;-7  )</v>
      </c>
      <c r="H49" s="511"/>
      <c r="I49" s="284" t="s">
        <v>48</v>
      </c>
      <c r="J49" s="225" t="s">
        <v>194</v>
      </c>
      <c r="K49" s="285">
        <f>'Adaptación Espectral ISO 16283-'!AD7</f>
        <v>-3</v>
      </c>
      <c r="L49" s="286" t="s">
        <v>84</v>
      </c>
      <c r="M49" s="287" t="s">
        <v>195</v>
      </c>
      <c r="N49" s="288">
        <f>'Adaptación Espectral ISO 16283-'!AD8</f>
        <v>-2</v>
      </c>
      <c r="O49" s="286" t="s">
        <v>84</v>
      </c>
      <c r="P49" s="287" t="s">
        <v>196</v>
      </c>
      <c r="Q49" s="285">
        <f>'Adaptación Espectral ISO 16283-'!AD9</f>
        <v>-2</v>
      </c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197</v>
      </c>
      <c r="K51" s="285">
        <f>'Adaptación Espectral ISO 16283-'!AD11</f>
        <v>-8</v>
      </c>
      <c r="L51" s="286" t="s">
        <v>84</v>
      </c>
      <c r="M51" s="287" t="s">
        <v>198</v>
      </c>
      <c r="N51" s="288">
        <f>'Adaptación Espectral ISO 16283-'!AD12</f>
        <v>-8</v>
      </c>
      <c r="O51" s="286" t="s">
        <v>84</v>
      </c>
      <c r="P51" s="287" t="s">
        <v>199</v>
      </c>
      <c r="Q51" s="285">
        <f>'Adaptación Espectral ISO 16283-'!AD13</f>
        <v>-7</v>
      </c>
      <c r="R51" s="289" t="s">
        <v>48</v>
      </c>
      <c r="S51" s="217"/>
    </row>
    <row r="52" spans="2:19" ht="12.75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B3:S57"/>
  <sheetViews>
    <sheetView workbookViewId="0">
      <selection activeCell="V32" sqref="V32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200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201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16283-1'!U9</f>
        <v>8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16283-1'!U10</f>
        <v>8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4.25" thickTop="1" thickBot="1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7" thickTop="1" thickBot="1">
      <c r="B21" s="216"/>
      <c r="C21" s="235"/>
      <c r="D21" s="240"/>
      <c r="E21" s="241" t="s">
        <v>202</v>
      </c>
      <c r="F21" s="242"/>
      <c r="G21" s="240"/>
      <c r="H21" s="389" t="s">
        <v>38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4.25" thickTop="1" thickBot="1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308">
        <f t="array" ref="H23:H43">TRANSPOSE('Resultados ISO 16283-1'!B13:V13)</f>
        <v>26.6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309">
        <v>34.6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309">
        <v>31.1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6.5" thickTop="1" thickBot="1">
      <c r="B26" s="216"/>
      <c r="C26" s="235"/>
      <c r="D26" s="236"/>
      <c r="E26" s="246">
        <v>100</v>
      </c>
      <c r="F26" s="238"/>
      <c r="G26" s="256"/>
      <c r="H26" s="310">
        <v>32.4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6.5" thickTop="1" thickBot="1">
      <c r="B27" s="216"/>
      <c r="C27" s="235"/>
      <c r="D27" s="240"/>
      <c r="E27" s="249">
        <v>125</v>
      </c>
      <c r="F27" s="242"/>
      <c r="G27" s="259"/>
      <c r="H27" s="311">
        <v>32.6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6.5" thickTop="1" thickBot="1">
      <c r="B28" s="216"/>
      <c r="C28" s="235"/>
      <c r="D28" s="252"/>
      <c r="E28" s="253">
        <v>160</v>
      </c>
      <c r="F28" s="254"/>
      <c r="G28" s="262"/>
      <c r="H28" s="312">
        <v>33.6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310">
        <v>33.5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311">
        <v>42.7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312">
        <v>42.9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310">
        <v>46.5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311">
        <v>37.6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312">
        <v>49.9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310">
        <v>54.6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311">
        <v>54.8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312">
        <v>56.7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310">
        <v>60.6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311">
        <v>64.099999999999994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312">
        <v>64.5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313">
        <v>70.099999999999994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314">
        <v>70.7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315">
        <v>74.3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120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203</v>
      </c>
      <c r="D49" s="281"/>
      <c r="E49" s="281"/>
      <c r="F49" s="283">
        <f>ROUND('Globales ISO 16283-1'!CD3,0)</f>
        <v>45</v>
      </c>
      <c r="G49" s="510" t="str">
        <f>CONCATENATE("(     ",,";",,"     )")</f>
        <v>(     ;     )</v>
      </c>
      <c r="H49" s="511"/>
      <c r="I49" s="284" t="s">
        <v>48</v>
      </c>
      <c r="J49" s="225" t="s">
        <v>204</v>
      </c>
      <c r="K49" s="316"/>
      <c r="L49" s="286" t="s">
        <v>84</v>
      </c>
      <c r="M49" s="287" t="s">
        <v>205</v>
      </c>
      <c r="N49" s="317"/>
      <c r="O49" s="286" t="s">
        <v>84</v>
      </c>
      <c r="P49" s="287" t="s">
        <v>206</v>
      </c>
      <c r="Q49" s="316"/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207</v>
      </c>
      <c r="K51" s="316"/>
      <c r="L51" s="286" t="s">
        <v>84</v>
      </c>
      <c r="M51" s="287" t="s">
        <v>208</v>
      </c>
      <c r="N51" s="317"/>
      <c r="O51" s="286" t="s">
        <v>84</v>
      </c>
      <c r="P51" s="287" t="s">
        <v>209</v>
      </c>
      <c r="Q51" s="316"/>
      <c r="R51" s="289" t="s">
        <v>48</v>
      </c>
      <c r="S51" s="217"/>
    </row>
    <row r="52" spans="2:19" ht="12.75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AA84F"/>
    <outlinePr summaryBelow="0" summaryRight="0"/>
  </sheetPr>
  <dimension ref="A1:V8"/>
  <sheetViews>
    <sheetView workbookViewId="0"/>
  </sheetViews>
  <sheetFormatPr baseColWidth="10" defaultColWidth="12.5703125" defaultRowHeight="15.75" customHeight="1"/>
  <cols>
    <col min="1" max="1" width="12.85546875" customWidth="1"/>
    <col min="2" max="22" width="4.85546875" customWidth="1"/>
  </cols>
  <sheetData>
    <row r="1" spans="1:22">
      <c r="H1" s="578" t="s">
        <v>210</v>
      </c>
      <c r="I1" s="559"/>
      <c r="J1" s="559"/>
      <c r="K1" s="559"/>
      <c r="L1" s="559"/>
      <c r="M1" s="559"/>
      <c r="N1" s="559"/>
      <c r="O1" s="559"/>
      <c r="P1" s="493"/>
    </row>
    <row r="2" spans="1:22">
      <c r="H2" s="428"/>
      <c r="I2" s="481"/>
      <c r="J2" s="481"/>
      <c r="K2" s="481"/>
      <c r="L2" s="481"/>
      <c r="M2" s="481"/>
      <c r="N2" s="481"/>
      <c r="O2" s="481"/>
      <c r="P2" s="482"/>
    </row>
    <row r="4" spans="1:22">
      <c r="A4" s="14"/>
      <c r="B4" s="359">
        <v>50</v>
      </c>
      <c r="C4" s="359">
        <v>63</v>
      </c>
      <c r="D4" s="359">
        <v>80</v>
      </c>
      <c r="E4" s="359">
        <v>100</v>
      </c>
      <c r="F4" s="359">
        <v>125</v>
      </c>
      <c r="G4" s="359">
        <v>160</v>
      </c>
      <c r="H4" s="359">
        <v>200</v>
      </c>
      <c r="I4" s="359">
        <v>250</v>
      </c>
      <c r="J4" s="359">
        <v>315</v>
      </c>
      <c r="K4" s="359">
        <v>400</v>
      </c>
      <c r="L4" s="359">
        <v>500</v>
      </c>
      <c r="M4" s="359">
        <v>630</v>
      </c>
      <c r="N4" s="359">
        <v>800</v>
      </c>
      <c r="O4" s="359">
        <v>1000</v>
      </c>
      <c r="P4" s="359">
        <v>1250</v>
      </c>
      <c r="Q4" s="359">
        <v>1600</v>
      </c>
      <c r="R4" s="359">
        <v>2000</v>
      </c>
      <c r="S4" s="359">
        <v>2500</v>
      </c>
      <c r="T4" s="359">
        <v>3150</v>
      </c>
      <c r="U4" s="359">
        <v>4000</v>
      </c>
      <c r="V4" s="359">
        <v>5000</v>
      </c>
    </row>
    <row r="5" spans="1:22">
      <c r="A5" s="360" t="s">
        <v>211</v>
      </c>
      <c r="B5" s="361">
        <v>26.4</v>
      </c>
      <c r="C5" s="362">
        <v>35.049999999999997</v>
      </c>
      <c r="D5" s="362">
        <v>26.92</v>
      </c>
      <c r="E5" s="362">
        <v>34.1</v>
      </c>
      <c r="F5" s="362">
        <v>40.799999999999997</v>
      </c>
      <c r="G5" s="362">
        <v>37.700000000000003</v>
      </c>
      <c r="H5" s="362">
        <v>34.4</v>
      </c>
      <c r="I5" s="362">
        <v>40.200000000000003</v>
      </c>
      <c r="J5" s="362">
        <v>35.700000000000003</v>
      </c>
      <c r="K5" s="362">
        <v>37</v>
      </c>
      <c r="L5" s="362">
        <v>25.66</v>
      </c>
      <c r="M5" s="362">
        <v>41.3</v>
      </c>
      <c r="N5" s="362">
        <v>43.7</v>
      </c>
      <c r="O5" s="362">
        <v>44.3</v>
      </c>
      <c r="P5" s="362">
        <v>46.6</v>
      </c>
      <c r="Q5" s="362">
        <v>47.9</v>
      </c>
      <c r="R5" s="362">
        <v>48</v>
      </c>
      <c r="S5" s="362">
        <v>48.4</v>
      </c>
      <c r="T5" s="362">
        <v>52.1</v>
      </c>
      <c r="U5" s="362">
        <v>53.3</v>
      </c>
      <c r="V5" s="363">
        <v>50.7</v>
      </c>
    </row>
    <row r="6" spans="1:22">
      <c r="A6" s="364"/>
      <c r="B6" s="365"/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</row>
    <row r="7" spans="1:22">
      <c r="A7" s="360" t="s">
        <v>212</v>
      </c>
      <c r="B7" s="366">
        <f t="shared" ref="B7:V7" si="0">ROUND(B5,1)</f>
        <v>26.4</v>
      </c>
      <c r="C7" s="367">
        <f t="shared" si="0"/>
        <v>35.1</v>
      </c>
      <c r="D7" s="367">
        <f t="shared" si="0"/>
        <v>26.9</v>
      </c>
      <c r="E7" s="367">
        <f t="shared" si="0"/>
        <v>34.1</v>
      </c>
      <c r="F7" s="367">
        <f t="shared" si="0"/>
        <v>40.799999999999997</v>
      </c>
      <c r="G7" s="367">
        <f t="shared" si="0"/>
        <v>37.700000000000003</v>
      </c>
      <c r="H7" s="367">
        <f t="shared" si="0"/>
        <v>34.4</v>
      </c>
      <c r="I7" s="368">
        <f t="shared" si="0"/>
        <v>40.200000000000003</v>
      </c>
      <c r="J7" s="368">
        <f t="shared" si="0"/>
        <v>35.700000000000003</v>
      </c>
      <c r="K7" s="368">
        <f t="shared" si="0"/>
        <v>37</v>
      </c>
      <c r="L7" s="367">
        <f t="shared" si="0"/>
        <v>25.7</v>
      </c>
      <c r="M7" s="367">
        <f t="shared" si="0"/>
        <v>41.3</v>
      </c>
      <c r="N7" s="367">
        <f t="shared" si="0"/>
        <v>43.7</v>
      </c>
      <c r="O7" s="367">
        <f t="shared" si="0"/>
        <v>44.3</v>
      </c>
      <c r="P7" s="368">
        <f t="shared" si="0"/>
        <v>46.6</v>
      </c>
      <c r="Q7" s="367">
        <f t="shared" si="0"/>
        <v>47.9</v>
      </c>
      <c r="R7" s="368">
        <f t="shared" si="0"/>
        <v>48</v>
      </c>
      <c r="S7" s="367">
        <f t="shared" si="0"/>
        <v>48.4</v>
      </c>
      <c r="T7" s="368">
        <f t="shared" si="0"/>
        <v>52.1</v>
      </c>
      <c r="U7" s="367">
        <f t="shared" si="0"/>
        <v>53.3</v>
      </c>
      <c r="V7" s="369">
        <f t="shared" si="0"/>
        <v>50.7</v>
      </c>
    </row>
    <row r="8" spans="1:22">
      <c r="A8" s="360" t="s">
        <v>42</v>
      </c>
      <c r="B8" s="366">
        <f t="shared" ref="B8:V8" si="1">ROUND(B5,0)</f>
        <v>26</v>
      </c>
      <c r="C8" s="367">
        <f t="shared" si="1"/>
        <v>35</v>
      </c>
      <c r="D8" s="367">
        <f t="shared" si="1"/>
        <v>27</v>
      </c>
      <c r="E8" s="367">
        <f t="shared" si="1"/>
        <v>34</v>
      </c>
      <c r="F8" s="367">
        <f t="shared" si="1"/>
        <v>41</v>
      </c>
      <c r="G8" s="367">
        <f t="shared" si="1"/>
        <v>38</v>
      </c>
      <c r="H8" s="367">
        <f t="shared" si="1"/>
        <v>34</v>
      </c>
      <c r="I8" s="367">
        <f t="shared" si="1"/>
        <v>40</v>
      </c>
      <c r="J8" s="367">
        <f t="shared" si="1"/>
        <v>36</v>
      </c>
      <c r="K8" s="367">
        <f t="shared" si="1"/>
        <v>37</v>
      </c>
      <c r="L8" s="367">
        <f t="shared" si="1"/>
        <v>26</v>
      </c>
      <c r="M8" s="367">
        <f t="shared" si="1"/>
        <v>41</v>
      </c>
      <c r="N8" s="367">
        <f t="shared" si="1"/>
        <v>44</v>
      </c>
      <c r="O8" s="367">
        <f t="shared" si="1"/>
        <v>44</v>
      </c>
      <c r="P8" s="367">
        <f t="shared" si="1"/>
        <v>47</v>
      </c>
      <c r="Q8" s="367">
        <f t="shared" si="1"/>
        <v>48</v>
      </c>
      <c r="R8" s="367">
        <f t="shared" si="1"/>
        <v>48</v>
      </c>
      <c r="S8" s="367">
        <f t="shared" si="1"/>
        <v>48</v>
      </c>
      <c r="T8" s="367">
        <f t="shared" si="1"/>
        <v>52</v>
      </c>
      <c r="U8" s="367">
        <f t="shared" si="1"/>
        <v>53</v>
      </c>
      <c r="V8" s="369">
        <f t="shared" si="1"/>
        <v>51</v>
      </c>
    </row>
  </sheetData>
  <mergeCells count="1">
    <mergeCell ref="H1:P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AA84F"/>
    <outlinePr summaryBelow="0" summaryRight="0"/>
  </sheetPr>
  <dimension ref="A2:BI89"/>
  <sheetViews>
    <sheetView workbookViewId="0"/>
  </sheetViews>
  <sheetFormatPr baseColWidth="10" defaultColWidth="12.5703125" defaultRowHeight="15.75" customHeight="1"/>
  <cols>
    <col min="1" max="1" width="17.42578125" customWidth="1"/>
    <col min="2" max="2" width="6.140625" customWidth="1"/>
    <col min="37" max="37" width="16.42578125" customWidth="1"/>
    <col min="41" max="61" width="16.7109375" customWidth="1"/>
  </cols>
  <sheetData>
    <row r="2" spans="2:61" ht="15.75" customHeight="1">
      <c r="B2" s="92"/>
      <c r="C2" s="92"/>
      <c r="D2" s="92"/>
    </row>
    <row r="3" spans="2:61" ht="15.75" customHeight="1">
      <c r="U3" s="93" t="s">
        <v>39</v>
      </c>
      <c r="V3" s="94">
        <f t="shared" ref="V3:W3" si="0">SUM(AL6:AL66)</f>
        <v>43</v>
      </c>
      <c r="W3" s="95">
        <f t="shared" si="0"/>
        <v>9</v>
      </c>
      <c r="AO3" s="93" t="s">
        <v>42</v>
      </c>
      <c r="AP3" s="98">
        <f t="shared" ref="AP3:AQ3" si="1">SUM(BG6:BG66)</f>
        <v>34</v>
      </c>
      <c r="AQ3" s="95">
        <f t="shared" si="1"/>
        <v>18</v>
      </c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7"/>
      <c r="BE3" s="97"/>
      <c r="BG3" s="96"/>
      <c r="BH3" s="96"/>
      <c r="BI3" s="96"/>
    </row>
    <row r="5" spans="2:61" ht="12.75">
      <c r="B5" s="99" t="s">
        <v>43</v>
      </c>
      <c r="C5" s="100">
        <v>100</v>
      </c>
      <c r="D5" s="101">
        <v>125</v>
      </c>
      <c r="E5" s="101">
        <v>160</v>
      </c>
      <c r="F5" s="101">
        <v>200</v>
      </c>
      <c r="G5" s="101">
        <v>250</v>
      </c>
      <c r="H5" s="101">
        <v>315</v>
      </c>
      <c r="I5" s="101">
        <v>400</v>
      </c>
      <c r="J5" s="101">
        <v>500</v>
      </c>
      <c r="K5" s="101">
        <v>630</v>
      </c>
      <c r="L5" s="101">
        <v>800</v>
      </c>
      <c r="M5" s="101">
        <v>1000</v>
      </c>
      <c r="N5" s="101">
        <v>1250</v>
      </c>
      <c r="O5" s="101">
        <v>1600</v>
      </c>
      <c r="P5" s="101">
        <v>2000</v>
      </c>
      <c r="Q5" s="101">
        <v>2500</v>
      </c>
      <c r="R5" s="101">
        <v>3150</v>
      </c>
      <c r="S5" s="102">
        <v>4000</v>
      </c>
      <c r="U5" s="103">
        <v>100</v>
      </c>
      <c r="V5" s="101">
        <v>125</v>
      </c>
      <c r="W5" s="101">
        <v>160</v>
      </c>
      <c r="X5" s="101">
        <v>200</v>
      </c>
      <c r="Y5" s="101">
        <v>250</v>
      </c>
      <c r="Z5" s="101">
        <v>315</v>
      </c>
      <c r="AA5" s="101">
        <v>400</v>
      </c>
      <c r="AB5" s="101">
        <v>500</v>
      </c>
      <c r="AC5" s="101">
        <v>630</v>
      </c>
      <c r="AD5" s="101">
        <v>800</v>
      </c>
      <c r="AE5" s="101">
        <v>1000</v>
      </c>
      <c r="AF5" s="101">
        <v>1250</v>
      </c>
      <c r="AG5" s="101">
        <v>1600</v>
      </c>
      <c r="AH5" s="101">
        <v>2000</v>
      </c>
      <c r="AI5" s="101">
        <v>2500</v>
      </c>
      <c r="AJ5" s="102">
        <v>3150</v>
      </c>
      <c r="AK5" s="104" t="s">
        <v>44</v>
      </c>
      <c r="AL5" s="105"/>
      <c r="AM5" s="105"/>
      <c r="AO5" s="101">
        <v>125</v>
      </c>
      <c r="AP5" s="101">
        <v>160</v>
      </c>
      <c r="AQ5" s="101">
        <v>200</v>
      </c>
      <c r="AR5" s="101">
        <v>250</v>
      </c>
      <c r="AS5" s="101">
        <v>315</v>
      </c>
      <c r="AT5" s="101">
        <v>400</v>
      </c>
      <c r="AU5" s="101">
        <v>500</v>
      </c>
      <c r="AV5" s="101">
        <v>630</v>
      </c>
      <c r="AW5" s="101">
        <v>800</v>
      </c>
      <c r="AX5" s="101">
        <v>1000</v>
      </c>
      <c r="AY5" s="101">
        <v>1250</v>
      </c>
      <c r="AZ5" s="101">
        <v>1600</v>
      </c>
      <c r="BA5" s="101">
        <v>2000</v>
      </c>
      <c r="BB5" s="101">
        <v>2500</v>
      </c>
      <c r="BC5" s="101">
        <v>3150</v>
      </c>
      <c r="BD5" s="101">
        <v>4000</v>
      </c>
      <c r="BE5" s="104" t="s">
        <v>44</v>
      </c>
      <c r="BF5" s="2"/>
      <c r="BG5" s="2"/>
      <c r="BH5" s="2"/>
    </row>
    <row r="6" spans="2:61" ht="14.25">
      <c r="B6" s="106">
        <v>-30</v>
      </c>
      <c r="C6" s="107">
        <f t="shared" ref="C6:C34" si="2">$C$36-B6</f>
        <v>63</v>
      </c>
      <c r="D6" s="108">
        <f t="shared" ref="D6:D35" si="3">$D$36-B6</f>
        <v>66</v>
      </c>
      <c r="E6" s="108">
        <f t="shared" ref="E6:E35" si="4">$E$36-B6</f>
        <v>69</v>
      </c>
      <c r="F6" s="108">
        <f t="shared" ref="F6:F35" si="5">$F$36-B6</f>
        <v>72</v>
      </c>
      <c r="G6" s="108">
        <f t="shared" ref="G6:G35" si="6">$G$36-B6</f>
        <v>75</v>
      </c>
      <c r="H6" s="108">
        <f t="shared" ref="H6:H35" si="7">$H$36-B6</f>
        <v>78</v>
      </c>
      <c r="I6" s="108">
        <f t="shared" ref="I6:I35" si="8">$I$36-B6</f>
        <v>81</v>
      </c>
      <c r="J6" s="108">
        <f t="shared" ref="J6:J35" si="9">$J$36-B6</f>
        <v>82</v>
      </c>
      <c r="K6" s="108">
        <f t="shared" ref="K6:K35" si="10">$K$36-B6</f>
        <v>83</v>
      </c>
      <c r="L6" s="108">
        <f t="shared" ref="L6:L35" si="11">$L$36-B6</f>
        <v>84</v>
      </c>
      <c r="M6" s="108">
        <f t="shared" ref="M6:M35" si="12">$M$36-B6</f>
        <v>85</v>
      </c>
      <c r="N6" s="108">
        <f t="shared" ref="N6:N35" si="13">$N$36-B6</f>
        <v>86</v>
      </c>
      <c r="O6" s="108">
        <f t="shared" ref="O6:O35" si="14">$O$36-B6</f>
        <v>86</v>
      </c>
      <c r="P6" s="108">
        <f t="shared" ref="P6:P35" si="15">$P$36-$B6</f>
        <v>86</v>
      </c>
      <c r="Q6" s="108">
        <f t="shared" ref="Q6:Q35" si="16">$Q$36-$B6</f>
        <v>86</v>
      </c>
      <c r="R6" s="109">
        <f t="shared" ref="R6:R35" si="17">$R$36-$B6</f>
        <v>86</v>
      </c>
      <c r="S6" s="110">
        <f t="shared" ref="S6:S35" si="18">$S$36-$B6</f>
        <v>86</v>
      </c>
      <c r="U6" s="370">
        <f>IF((C6-'R Directo'!$E$7)&gt;0,C6-'R Directo'!$E$7,0)</f>
        <v>28.9</v>
      </c>
      <c r="V6" s="109">
        <f>IF((D6-'R Directo'!$F$7)&gt;0,D6-'R Directo'!$F$7,0)</f>
        <v>25.200000000000003</v>
      </c>
      <c r="W6" s="109">
        <f>IF((E6-'R Directo'!$G$7)&gt;0,E6-'R Directo'!$G$7,0)</f>
        <v>31.299999999999997</v>
      </c>
      <c r="X6" s="109">
        <f>IF((F6-'R Directo'!$H$7)&gt;0,F6-'R Directo'!$H$7,0)</f>
        <v>37.6</v>
      </c>
      <c r="Y6" s="112">
        <f>IF((G6-'R Directo'!$I$7)&gt;0,G6-'R Directo'!$I$7,0)</f>
        <v>34.799999999999997</v>
      </c>
      <c r="Z6" s="112">
        <f>IF((H6-'R Directo'!$J$7)&gt;0,H6-'R Directo'!$J$7,0)</f>
        <v>42.3</v>
      </c>
      <c r="AA6" s="112">
        <f>IF((I6-'R Directo'!$K$7)&gt;0,I6-'R Directo'!$K$7,0)</f>
        <v>44</v>
      </c>
      <c r="AB6" s="109">
        <f>IF((J6-'R Directo'!$L$7)&gt;0,J6-'R Directo'!$L$7,0)</f>
        <v>56.3</v>
      </c>
      <c r="AC6" s="109">
        <f>IF((K6-'R Directo'!$M$7)&gt;0,K6-'R Directo'!$M$7,0)</f>
        <v>41.7</v>
      </c>
      <c r="AD6" s="109">
        <f>IF((L6-'R Directo'!$N$7)&gt;0,L6-'R Directo'!$N$7,0)</f>
        <v>40.299999999999997</v>
      </c>
      <c r="AE6" s="109">
        <f>IF((M6-'R Directo'!$O$7)&gt;0,M6-'R Directo'!$O$7,0)</f>
        <v>40.700000000000003</v>
      </c>
      <c r="AF6" s="112">
        <f>IF((N6-'R Directo'!$P$7)&gt;0,N6-'R Directo'!$P$7,0)</f>
        <v>39.4</v>
      </c>
      <c r="AG6" s="109">
        <f>IF((O6-'R Directo'!$Q$7)&gt;0,O6-'R Directo'!$Q$7,0)</f>
        <v>38.1</v>
      </c>
      <c r="AH6" s="112">
        <f>IF((P6-'R Directo'!$R$7)&gt;0,P6-'R Directo'!$R$7,0)</f>
        <v>38</v>
      </c>
      <c r="AI6" s="109">
        <f>IF((Q6-'R Directo'!$S$7)&gt;0,Q6-'R Directo'!$S$7,0)</f>
        <v>37.6</v>
      </c>
      <c r="AJ6" s="113">
        <f>IF((R6-'R Directo'!$T$7)&gt;0,R6-'R Directo'!$T$7,0)</f>
        <v>33.9</v>
      </c>
      <c r="AK6" s="355">
        <f t="shared" ref="AK6:AK66" si="19">SUM(U6:AJ6)</f>
        <v>610.1</v>
      </c>
      <c r="AL6" s="115">
        <f>IF(AK6&lt;=32,J6,0)</f>
        <v>0</v>
      </c>
      <c r="AM6" s="116">
        <f t="shared" ref="AM6:AM66" si="20">IF(AL6&lt;&gt;0,B6,0)</f>
        <v>0</v>
      </c>
      <c r="AO6" s="350">
        <f>IF((D6-'R Directo'!$F$13)&gt;0,D6-'R Directo'!$F$13,0)</f>
        <v>66</v>
      </c>
      <c r="AP6" s="351">
        <f>IF((E6-'R Directo'!$G$8)&gt;0,E6-'R Directo'!$G$8,0)</f>
        <v>31</v>
      </c>
      <c r="AQ6" s="351">
        <f>IF((F6-'R Directo'!$H$8)&gt;0,F6-'R Directo'!$H$8,0)</f>
        <v>38</v>
      </c>
      <c r="AR6" s="351">
        <f>IF((G6-'R Directo'!$I$8)&gt;0,G6-'R Directo'!$I$8,0)</f>
        <v>35</v>
      </c>
      <c r="AS6" s="351">
        <f>IF((H6-'R Directo'!$J$8)&gt;0,H6-'R Directo'!$J$8,0)</f>
        <v>42</v>
      </c>
      <c r="AT6" s="351">
        <f>IF((I6-'R Directo'!$K$8)&gt;0,I6-'R Directo'!$K$8,0)</f>
        <v>44</v>
      </c>
      <c r="AU6" s="351">
        <f>IF((J6-'R Directo'!$L$8)&gt;0,J6-'R Directo'!$L$8,0)</f>
        <v>56</v>
      </c>
      <c r="AV6" s="351">
        <f>IF((K6-'R Directo'!$M$8)&gt;0,K6-'R Directo'!$M$8,0)</f>
        <v>42</v>
      </c>
      <c r="AW6" s="351">
        <f>IF((L6-'R Directo'!$N$8)&gt;0,L6-'R Directo'!$N$8,0)</f>
        <v>40</v>
      </c>
      <c r="AX6" s="351">
        <f>IF((M6-'R Directo'!$O$8)&gt;0,M6-'R Directo'!$O$8,0)</f>
        <v>41</v>
      </c>
      <c r="AY6" s="351">
        <f>IF((N6-'R Directo'!$P$8)&gt;0,N6-'R Directo'!$P$8,0)</f>
        <v>39</v>
      </c>
      <c r="AZ6" s="351">
        <f>IF((O6-'R Directo'!$Q$8)&gt;0,O6-'R Directo'!$Q$8,0)</f>
        <v>38</v>
      </c>
      <c r="BA6" s="351">
        <f>IF((P6-'R Directo'!$R$8)&gt;0,P6-'R Directo'!$R$8,0)</f>
        <v>38</v>
      </c>
      <c r="BB6" s="351">
        <f>IF((Q6-'R Directo'!$S$8)&gt;0,Q6-'R Directo'!$S$8,0)</f>
        <v>38</v>
      </c>
      <c r="BC6" s="351">
        <f>IF((R6-'R Directo'!$T$8)&gt;0,R6-'R Directo'!$T$8,0)</f>
        <v>34</v>
      </c>
      <c r="BD6" s="352">
        <f>IF((S6-'R Directo'!$U$8)&gt;0,S6-'R Directo'!$U$8,0)</f>
        <v>33</v>
      </c>
      <c r="BE6" s="127">
        <f>SUM(AO6:BB6)</f>
        <v>588</v>
      </c>
      <c r="BF6" s="128">
        <f t="shared" ref="BF6:BF66" si="21">IF(AND(BE6&lt;=32,MAX(AO6:BD6)&lt;=8),J6,0)</f>
        <v>0</v>
      </c>
      <c r="BG6" s="118">
        <f>IF(BF6&lt;&gt;0,BF6,0)</f>
        <v>0</v>
      </c>
      <c r="BH6" s="118">
        <f t="shared" ref="BH6:BH66" si="22">IF(BG6&lt;&gt;0,B6,0)</f>
        <v>0</v>
      </c>
    </row>
    <row r="7" spans="2:61" ht="14.25">
      <c r="B7" s="129">
        <v>-29</v>
      </c>
      <c r="C7" s="130">
        <f t="shared" si="2"/>
        <v>62</v>
      </c>
      <c r="D7" s="131">
        <f t="shared" si="3"/>
        <v>65</v>
      </c>
      <c r="E7" s="131">
        <f t="shared" si="4"/>
        <v>68</v>
      </c>
      <c r="F7" s="131">
        <f t="shared" si="5"/>
        <v>71</v>
      </c>
      <c r="G7" s="131">
        <f t="shared" si="6"/>
        <v>74</v>
      </c>
      <c r="H7" s="131">
        <f t="shared" si="7"/>
        <v>77</v>
      </c>
      <c r="I7" s="131">
        <f t="shared" si="8"/>
        <v>80</v>
      </c>
      <c r="J7" s="131">
        <f t="shared" si="9"/>
        <v>81</v>
      </c>
      <c r="K7" s="131">
        <f t="shared" si="10"/>
        <v>82</v>
      </c>
      <c r="L7" s="131">
        <f t="shared" si="11"/>
        <v>83</v>
      </c>
      <c r="M7" s="131">
        <f t="shared" si="12"/>
        <v>84</v>
      </c>
      <c r="N7" s="131">
        <f t="shared" si="13"/>
        <v>85</v>
      </c>
      <c r="O7" s="131">
        <f t="shared" si="14"/>
        <v>85</v>
      </c>
      <c r="P7" s="131">
        <f t="shared" si="15"/>
        <v>85</v>
      </c>
      <c r="Q7" s="131">
        <f t="shared" si="16"/>
        <v>85</v>
      </c>
      <c r="R7" s="132">
        <f t="shared" si="17"/>
        <v>85</v>
      </c>
      <c r="S7" s="133">
        <f t="shared" si="18"/>
        <v>85</v>
      </c>
      <c r="U7" s="147">
        <f>IF((C7-'R Directo'!$E$7)&gt;0,C7-'R Directo'!$E$7,0)</f>
        <v>27.9</v>
      </c>
      <c r="V7" s="132">
        <f>IF((D7-'R Directo'!$F$7)&gt;0,D7-'R Directo'!$F$7,0)</f>
        <v>24.200000000000003</v>
      </c>
      <c r="W7" s="132">
        <f>IF((E7-'R Directo'!$G$7)&gt;0,E7-'R Directo'!$G$7,0)</f>
        <v>30.299999999999997</v>
      </c>
      <c r="X7" s="132">
        <f>IF((F7-'R Directo'!$H$7)&gt;0,F7-'R Directo'!$H$7,0)</f>
        <v>36.6</v>
      </c>
      <c r="Y7" s="135">
        <f>IF((G7-'R Directo'!$I$7)&gt;0,G7-'R Directo'!$I$7,0)</f>
        <v>33.799999999999997</v>
      </c>
      <c r="Z7" s="135">
        <f>IF((H7-'R Directo'!$J$7)&gt;0,H7-'R Directo'!$J$7,0)</f>
        <v>41.3</v>
      </c>
      <c r="AA7" s="135">
        <f>IF((I7-'R Directo'!$K$7)&gt;0,I7-'R Directo'!$K$7,0)</f>
        <v>43</v>
      </c>
      <c r="AB7" s="132">
        <f>IF((J7-'R Directo'!$L$7)&gt;0,J7-'R Directo'!$L$7,0)</f>
        <v>55.3</v>
      </c>
      <c r="AC7" s="132">
        <f>IF((K7-'R Directo'!$M$7)&gt;0,K7-'R Directo'!$M$7,0)</f>
        <v>40.700000000000003</v>
      </c>
      <c r="AD7" s="132">
        <f>IF((L7-'R Directo'!$N$7)&gt;0,L7-'R Directo'!$N$7,0)</f>
        <v>39.299999999999997</v>
      </c>
      <c r="AE7" s="132">
        <f>IF((M7-'R Directo'!$O$7)&gt;0,M7-'R Directo'!$O$7,0)</f>
        <v>39.700000000000003</v>
      </c>
      <c r="AF7" s="135">
        <f>IF((N7-'R Directo'!$P$7)&gt;0,N7-'R Directo'!$P$7,0)</f>
        <v>38.4</v>
      </c>
      <c r="AG7" s="132">
        <f>IF((O7-'R Directo'!$Q$7)&gt;0,O7-'R Directo'!$Q$7,0)</f>
        <v>37.1</v>
      </c>
      <c r="AH7" s="135">
        <f>IF((P7-'R Directo'!$R$7)&gt;0,P7-'R Directo'!$R$7,0)</f>
        <v>37</v>
      </c>
      <c r="AI7" s="132">
        <f>IF((Q7-'R Directo'!$S$7)&gt;0,Q7-'R Directo'!$S$7,0)</f>
        <v>36.6</v>
      </c>
      <c r="AJ7" s="136">
        <f>IF((R7-'R Directo'!$T$7)&gt;0,R7-'R Directo'!$T$7,0)</f>
        <v>32.9</v>
      </c>
      <c r="AK7" s="355">
        <f t="shared" si="19"/>
        <v>594.1</v>
      </c>
      <c r="AL7" s="118">
        <f t="shared" ref="AL7:AL66" si="23">IF(AND(AK7&lt;=32,AK6&gt;32),J7,0)</f>
        <v>0</v>
      </c>
      <c r="AM7" s="116">
        <f t="shared" si="20"/>
        <v>0</v>
      </c>
      <c r="AO7" s="353">
        <f>IF((D7-'R Directo'!$F$8)&gt;0,D7-'R Directo'!$F$8,0)</f>
        <v>24</v>
      </c>
      <c r="AP7" s="142">
        <f>IF((E7-'R Directo'!$G$8)&gt;0,E7-'R Directo'!$G$8,0)</f>
        <v>30</v>
      </c>
      <c r="AQ7" s="142">
        <f>IF((F7-'R Directo'!$H$8)&gt;0,F7-'R Directo'!$H$8,0)</f>
        <v>37</v>
      </c>
      <c r="AR7" s="142">
        <f>IF((G7-'R Directo'!$I$8)&gt;0,G7-'R Directo'!$I$8,0)</f>
        <v>34</v>
      </c>
      <c r="AS7" s="142">
        <f>IF((H7-'R Directo'!$J$8)&gt;0,H7-'R Directo'!$J$8,0)</f>
        <v>41</v>
      </c>
      <c r="AT7" s="142">
        <f>IF((I7-'R Directo'!$K$8)&gt;0,I7-'R Directo'!$K$8,0)</f>
        <v>43</v>
      </c>
      <c r="AU7" s="142">
        <f>IF((J7-'R Directo'!$L$8)&gt;0,J7-'R Directo'!$L$8,0)</f>
        <v>55</v>
      </c>
      <c r="AV7" s="142">
        <f>IF((K7-'R Directo'!$M$8)&gt;0,K7-'R Directo'!$M$8,0)</f>
        <v>41</v>
      </c>
      <c r="AW7" s="142">
        <f>IF((L7-'R Directo'!$N$8)&gt;0,L7-'R Directo'!$N$8,0)</f>
        <v>39</v>
      </c>
      <c r="AX7" s="142">
        <f>IF((M7-'R Directo'!$O$8)&gt;0,M7-'R Directo'!$O$8,0)</f>
        <v>40</v>
      </c>
      <c r="AY7" s="142">
        <f>IF((N7-'R Directo'!$P$8)&gt;0,N7-'R Directo'!$P$8,0)</f>
        <v>38</v>
      </c>
      <c r="AZ7" s="142">
        <f>IF((O7-'R Directo'!$Q$8)&gt;0,O7-'R Directo'!$Q$8,0)</f>
        <v>37</v>
      </c>
      <c r="BA7" s="142">
        <f>IF((P7-'R Directo'!$R$8)&gt;0,P7-'R Directo'!$R$8,0)</f>
        <v>37</v>
      </c>
      <c r="BB7" s="142">
        <f>IF((Q7-'R Directo'!$S$8)&gt;0,Q7-'R Directo'!$S$8,0)</f>
        <v>37</v>
      </c>
      <c r="BC7" s="142">
        <f>IF((R7-'R Directo'!$T$8)&gt;0,R7-'R Directo'!$T$8,0)</f>
        <v>33</v>
      </c>
      <c r="BD7" s="354">
        <f>IF((S7-'R Directo'!$U$8)&gt;0,S7-'R Directo'!$U$8,0)</f>
        <v>32</v>
      </c>
      <c r="BE7" s="127">
        <f t="shared" ref="BE7:BE66" si="24">SUM(AO7:BC7)</f>
        <v>566</v>
      </c>
      <c r="BF7" s="128">
        <f t="shared" si="21"/>
        <v>0</v>
      </c>
      <c r="BG7" s="118">
        <f t="shared" ref="BG7:BG66" si="25">IF(AND(BF7&lt;&gt;0,BF6=0),BF7,0)</f>
        <v>0</v>
      </c>
      <c r="BH7" s="118">
        <f t="shared" si="22"/>
        <v>0</v>
      </c>
    </row>
    <row r="8" spans="2:61" ht="14.25">
      <c r="B8" s="129">
        <v>-28</v>
      </c>
      <c r="C8" s="130">
        <f t="shared" si="2"/>
        <v>61</v>
      </c>
      <c r="D8" s="131">
        <f t="shared" si="3"/>
        <v>64</v>
      </c>
      <c r="E8" s="131">
        <f t="shared" si="4"/>
        <v>67</v>
      </c>
      <c r="F8" s="131">
        <f t="shared" si="5"/>
        <v>70</v>
      </c>
      <c r="G8" s="131">
        <f t="shared" si="6"/>
        <v>73</v>
      </c>
      <c r="H8" s="131">
        <f t="shared" si="7"/>
        <v>76</v>
      </c>
      <c r="I8" s="131">
        <f t="shared" si="8"/>
        <v>79</v>
      </c>
      <c r="J8" s="131">
        <f t="shared" si="9"/>
        <v>80</v>
      </c>
      <c r="K8" s="131">
        <f t="shared" si="10"/>
        <v>81</v>
      </c>
      <c r="L8" s="131">
        <f t="shared" si="11"/>
        <v>82</v>
      </c>
      <c r="M8" s="131">
        <f t="shared" si="12"/>
        <v>83</v>
      </c>
      <c r="N8" s="131">
        <f t="shared" si="13"/>
        <v>84</v>
      </c>
      <c r="O8" s="131">
        <f t="shared" si="14"/>
        <v>84</v>
      </c>
      <c r="P8" s="131">
        <f t="shared" si="15"/>
        <v>84</v>
      </c>
      <c r="Q8" s="131">
        <f t="shared" si="16"/>
        <v>84</v>
      </c>
      <c r="R8" s="132">
        <f t="shared" si="17"/>
        <v>84</v>
      </c>
      <c r="S8" s="133">
        <f t="shared" si="18"/>
        <v>84</v>
      </c>
      <c r="U8" s="147">
        <f>IF((C8-'R Directo'!$E$7)&gt;0,C8-'R Directo'!$E$7,0)</f>
        <v>26.9</v>
      </c>
      <c r="V8" s="132">
        <f>IF((D8-'R Directo'!$F$7)&gt;0,D8-'R Directo'!$F$7,0)</f>
        <v>23.200000000000003</v>
      </c>
      <c r="W8" s="132">
        <f>IF((E8-'R Directo'!$G$7)&gt;0,E8-'R Directo'!$G$7,0)</f>
        <v>29.299999999999997</v>
      </c>
      <c r="X8" s="132">
        <f>IF((F8-'R Directo'!$H$7)&gt;0,F8-'R Directo'!$H$7,0)</f>
        <v>35.6</v>
      </c>
      <c r="Y8" s="135">
        <f>IF((G8-'R Directo'!$I$7)&gt;0,G8-'R Directo'!$I$7,0)</f>
        <v>32.799999999999997</v>
      </c>
      <c r="Z8" s="135">
        <f>IF((H8-'R Directo'!$J$7)&gt;0,H8-'R Directo'!$J$7,0)</f>
        <v>40.299999999999997</v>
      </c>
      <c r="AA8" s="135">
        <f>IF((I8-'R Directo'!$K$7)&gt;0,I8-'R Directo'!$K$7,0)</f>
        <v>42</v>
      </c>
      <c r="AB8" s="132">
        <f>IF((J8-'R Directo'!$L$7)&gt;0,J8-'R Directo'!$L$7,0)</f>
        <v>54.3</v>
      </c>
      <c r="AC8" s="132">
        <f>IF((K8-'R Directo'!$M$7)&gt;0,K8-'R Directo'!$M$7,0)</f>
        <v>39.700000000000003</v>
      </c>
      <c r="AD8" s="132">
        <f>IF((L8-'R Directo'!$N$7)&gt;0,L8-'R Directo'!$N$7,0)</f>
        <v>38.299999999999997</v>
      </c>
      <c r="AE8" s="132">
        <f>IF((M8-'R Directo'!$O$7)&gt;0,M8-'R Directo'!$O$7,0)</f>
        <v>38.700000000000003</v>
      </c>
      <c r="AF8" s="135">
        <f>IF((N8-'R Directo'!$P$7)&gt;0,N8-'R Directo'!$P$7,0)</f>
        <v>37.4</v>
      </c>
      <c r="AG8" s="132">
        <f>IF((O8-'R Directo'!$Q$7)&gt;0,O8-'R Directo'!$Q$7,0)</f>
        <v>36.1</v>
      </c>
      <c r="AH8" s="135">
        <f>IF((P8-'R Directo'!$R$7)&gt;0,P8-'R Directo'!$R$7,0)</f>
        <v>36</v>
      </c>
      <c r="AI8" s="132">
        <f>IF((Q8-'R Directo'!$S$7)&gt;0,Q8-'R Directo'!$S$7,0)</f>
        <v>35.6</v>
      </c>
      <c r="AJ8" s="136">
        <f>IF((R8-'R Directo'!$T$7)&gt;0,R8-'R Directo'!$T$7,0)</f>
        <v>31.9</v>
      </c>
      <c r="AK8" s="355">
        <f t="shared" si="19"/>
        <v>578.1</v>
      </c>
      <c r="AL8" s="118">
        <f t="shared" si="23"/>
        <v>0</v>
      </c>
      <c r="AM8" s="116">
        <f t="shared" si="20"/>
        <v>0</v>
      </c>
      <c r="AO8" s="353">
        <f>IF((D8-'R Directo'!$F$8)&gt;0,D8-'R Directo'!$F$8,0)</f>
        <v>23</v>
      </c>
      <c r="AP8" s="142">
        <f>IF((E8-'R Directo'!$G$8)&gt;0,E8-'R Directo'!$G$8,0)</f>
        <v>29</v>
      </c>
      <c r="AQ8" s="142">
        <f>IF((F8-'R Directo'!$H$8)&gt;0,F8-'R Directo'!$H$8,0)</f>
        <v>36</v>
      </c>
      <c r="AR8" s="142">
        <f>IF((G8-'R Directo'!$I$8)&gt;0,G8-'R Directo'!$I$8,0)</f>
        <v>33</v>
      </c>
      <c r="AS8" s="142">
        <f>IF((H8-'R Directo'!$J$8)&gt;0,H8-'R Directo'!$J$8,0)</f>
        <v>40</v>
      </c>
      <c r="AT8" s="142">
        <f>IF((I8-'R Directo'!$K$8)&gt;0,I8-'R Directo'!$K$8,0)</f>
        <v>42</v>
      </c>
      <c r="AU8" s="142">
        <f>IF((J8-'R Directo'!$L$8)&gt;0,J8-'R Directo'!$L$8,0)</f>
        <v>54</v>
      </c>
      <c r="AV8" s="142">
        <f>IF((K8-'R Directo'!$M$8)&gt;0,K8-'R Directo'!$M$8,0)</f>
        <v>40</v>
      </c>
      <c r="AW8" s="142">
        <f>IF((L8-'R Directo'!$N$8)&gt;0,L8-'R Directo'!$N$8,0)</f>
        <v>38</v>
      </c>
      <c r="AX8" s="142">
        <f>IF((M8-'R Directo'!$O$8)&gt;0,M8-'R Directo'!$O$8,0)</f>
        <v>39</v>
      </c>
      <c r="AY8" s="142">
        <f>IF((N8-'R Directo'!$P$8)&gt;0,N8-'R Directo'!$P$8,0)</f>
        <v>37</v>
      </c>
      <c r="AZ8" s="142">
        <f>IF((O8-'R Directo'!$Q$8)&gt;0,O8-'R Directo'!$Q$8,0)</f>
        <v>36</v>
      </c>
      <c r="BA8" s="142">
        <f>IF((P8-'R Directo'!$R$8)&gt;0,P8-'R Directo'!$R$8,0)</f>
        <v>36</v>
      </c>
      <c r="BB8" s="142">
        <f>IF((Q8-'R Directo'!$S$8)&gt;0,Q8-'R Directo'!$S$8,0)</f>
        <v>36</v>
      </c>
      <c r="BC8" s="142">
        <f>IF((R8-'R Directo'!$T$8)&gt;0,R8-'R Directo'!$T$8,0)</f>
        <v>32</v>
      </c>
      <c r="BD8" s="354">
        <f>IF((S8-'R Directo'!$U$8)&gt;0,S8-'R Directo'!$U$8,0)</f>
        <v>31</v>
      </c>
      <c r="BE8" s="127">
        <f t="shared" si="24"/>
        <v>551</v>
      </c>
      <c r="BF8" s="128">
        <f t="shared" si="21"/>
        <v>0</v>
      </c>
      <c r="BG8" s="118">
        <f t="shared" si="25"/>
        <v>0</v>
      </c>
      <c r="BH8" s="118">
        <f t="shared" si="22"/>
        <v>0</v>
      </c>
    </row>
    <row r="9" spans="2:61" ht="14.25">
      <c r="B9" s="129">
        <v>-27</v>
      </c>
      <c r="C9" s="130">
        <f t="shared" si="2"/>
        <v>60</v>
      </c>
      <c r="D9" s="131">
        <f t="shared" si="3"/>
        <v>63</v>
      </c>
      <c r="E9" s="131">
        <f t="shared" si="4"/>
        <v>66</v>
      </c>
      <c r="F9" s="131">
        <f t="shared" si="5"/>
        <v>69</v>
      </c>
      <c r="G9" s="131">
        <f t="shared" si="6"/>
        <v>72</v>
      </c>
      <c r="H9" s="131">
        <f t="shared" si="7"/>
        <v>75</v>
      </c>
      <c r="I9" s="131">
        <f t="shared" si="8"/>
        <v>78</v>
      </c>
      <c r="J9" s="131">
        <f t="shared" si="9"/>
        <v>79</v>
      </c>
      <c r="K9" s="131">
        <f t="shared" si="10"/>
        <v>80</v>
      </c>
      <c r="L9" s="131">
        <f t="shared" si="11"/>
        <v>81</v>
      </c>
      <c r="M9" s="131">
        <f t="shared" si="12"/>
        <v>82</v>
      </c>
      <c r="N9" s="131">
        <f t="shared" si="13"/>
        <v>83</v>
      </c>
      <c r="O9" s="131">
        <f t="shared" si="14"/>
        <v>83</v>
      </c>
      <c r="P9" s="131">
        <f t="shared" si="15"/>
        <v>83</v>
      </c>
      <c r="Q9" s="131">
        <f t="shared" si="16"/>
        <v>83</v>
      </c>
      <c r="R9" s="132">
        <f t="shared" si="17"/>
        <v>83</v>
      </c>
      <c r="S9" s="133">
        <f t="shared" si="18"/>
        <v>83</v>
      </c>
      <c r="U9" s="147">
        <f>IF((C9-'R Directo'!$E$7)&gt;0,C9-'R Directo'!$E$7,0)</f>
        <v>25.9</v>
      </c>
      <c r="V9" s="132">
        <f>IF((D9-'R Directo'!$F$7)&gt;0,D9-'R Directo'!$F$7,0)</f>
        <v>22.200000000000003</v>
      </c>
      <c r="W9" s="132">
        <f>IF((E9-'R Directo'!$G$7)&gt;0,E9-'R Directo'!$G$7,0)</f>
        <v>28.299999999999997</v>
      </c>
      <c r="X9" s="132">
        <f>IF((F9-'R Directo'!$H$7)&gt;0,F9-'R Directo'!$H$7,0)</f>
        <v>34.6</v>
      </c>
      <c r="Y9" s="135">
        <f>IF((G9-'R Directo'!$I$7)&gt;0,G9-'R Directo'!$I$7,0)</f>
        <v>31.799999999999997</v>
      </c>
      <c r="Z9" s="135">
        <f>IF((H9-'R Directo'!$J$7)&gt;0,H9-'R Directo'!$J$7,0)</f>
        <v>39.299999999999997</v>
      </c>
      <c r="AA9" s="135">
        <f>IF((I9-'R Directo'!$K$7)&gt;0,I9-'R Directo'!$K$7,0)</f>
        <v>41</v>
      </c>
      <c r="AB9" s="132">
        <f>IF((J9-'R Directo'!$L$7)&gt;0,J9-'R Directo'!$L$7,0)</f>
        <v>53.3</v>
      </c>
      <c r="AC9" s="132">
        <f>IF((K9-'R Directo'!$M$7)&gt;0,K9-'R Directo'!$M$7,0)</f>
        <v>38.700000000000003</v>
      </c>
      <c r="AD9" s="132">
        <f>IF((L9-'R Directo'!$N$7)&gt;0,L9-'R Directo'!$N$7,0)</f>
        <v>37.299999999999997</v>
      </c>
      <c r="AE9" s="132">
        <f>IF((M9-'R Directo'!$O$7)&gt;0,M9-'R Directo'!$O$7,0)</f>
        <v>37.700000000000003</v>
      </c>
      <c r="AF9" s="135">
        <f>IF((N9-'R Directo'!$P$7)&gt;0,N9-'R Directo'!$P$7,0)</f>
        <v>36.4</v>
      </c>
      <c r="AG9" s="132">
        <f>IF((O9-'R Directo'!$Q$7)&gt;0,O9-'R Directo'!$Q$7,0)</f>
        <v>35.1</v>
      </c>
      <c r="AH9" s="135">
        <f>IF((P9-'R Directo'!$R$7)&gt;0,P9-'R Directo'!$R$7,0)</f>
        <v>35</v>
      </c>
      <c r="AI9" s="132">
        <f>IF((Q9-'R Directo'!$S$7)&gt;0,Q9-'R Directo'!$S$7,0)</f>
        <v>34.6</v>
      </c>
      <c r="AJ9" s="136">
        <f>IF((R9-'R Directo'!$T$7)&gt;0,R9-'R Directo'!$T$7,0)</f>
        <v>30.9</v>
      </c>
      <c r="AK9" s="355">
        <f t="shared" si="19"/>
        <v>562.1</v>
      </c>
      <c r="AL9" s="118">
        <f t="shared" si="23"/>
        <v>0</v>
      </c>
      <c r="AM9" s="116">
        <f t="shared" si="20"/>
        <v>0</v>
      </c>
      <c r="AO9" s="353">
        <f>IF((D9-'R Directo'!$F$8)&gt;0,D9-'R Directo'!$F$8,0)</f>
        <v>22</v>
      </c>
      <c r="AP9" s="142">
        <f>IF((E9-'R Directo'!$G$8)&gt;0,E9-'R Directo'!$G$8,0)</f>
        <v>28</v>
      </c>
      <c r="AQ9" s="142">
        <f>IF((F9-'R Directo'!$H$8)&gt;0,F9-'R Directo'!$H$8,0)</f>
        <v>35</v>
      </c>
      <c r="AR9" s="142">
        <f>IF((G9-'R Directo'!$I$8)&gt;0,G9-'R Directo'!$I$8,0)</f>
        <v>32</v>
      </c>
      <c r="AS9" s="142">
        <f>IF((H9-'R Directo'!$J$8)&gt;0,H9-'R Directo'!$J$8,0)</f>
        <v>39</v>
      </c>
      <c r="AT9" s="142">
        <f>IF((I9-'R Directo'!$K$8)&gt;0,I9-'R Directo'!$K$8,0)</f>
        <v>41</v>
      </c>
      <c r="AU9" s="142">
        <f>IF((J9-'R Directo'!$L$8)&gt;0,J9-'R Directo'!$L$8,0)</f>
        <v>53</v>
      </c>
      <c r="AV9" s="142">
        <f>IF((K9-'R Directo'!$M$8)&gt;0,K9-'R Directo'!$M$8,0)</f>
        <v>39</v>
      </c>
      <c r="AW9" s="142">
        <f>IF((L9-'R Directo'!$N$8)&gt;0,L9-'R Directo'!$N$8,0)</f>
        <v>37</v>
      </c>
      <c r="AX9" s="142">
        <f>IF((M9-'R Directo'!$O$8)&gt;0,M9-'R Directo'!$O$8,0)</f>
        <v>38</v>
      </c>
      <c r="AY9" s="142">
        <f>IF((N9-'R Directo'!$P$8)&gt;0,N9-'R Directo'!$P$8,0)</f>
        <v>36</v>
      </c>
      <c r="AZ9" s="142">
        <f>IF((O9-'R Directo'!$Q$8)&gt;0,O9-'R Directo'!$Q$8,0)</f>
        <v>35</v>
      </c>
      <c r="BA9" s="142">
        <f>IF((P9-'R Directo'!$R$8)&gt;0,P9-'R Directo'!$R$8,0)</f>
        <v>35</v>
      </c>
      <c r="BB9" s="142">
        <f>IF((Q9-'R Directo'!$S$8)&gt;0,Q9-'R Directo'!$S$8,0)</f>
        <v>35</v>
      </c>
      <c r="BC9" s="142">
        <f>IF((R9-'R Directo'!$T$8)&gt;0,R9-'R Directo'!$T$8,0)</f>
        <v>31</v>
      </c>
      <c r="BD9" s="354">
        <f>IF((S9-'R Directo'!$U$8)&gt;0,S9-'R Directo'!$U$8,0)</f>
        <v>30</v>
      </c>
      <c r="BE9" s="127">
        <f t="shared" si="24"/>
        <v>536</v>
      </c>
      <c r="BF9" s="128">
        <f t="shared" si="21"/>
        <v>0</v>
      </c>
      <c r="BG9" s="118">
        <f t="shared" si="25"/>
        <v>0</v>
      </c>
      <c r="BH9" s="118">
        <f t="shared" si="22"/>
        <v>0</v>
      </c>
    </row>
    <row r="10" spans="2:61" ht="14.25">
      <c r="B10" s="129">
        <v>-26</v>
      </c>
      <c r="C10" s="130">
        <f t="shared" si="2"/>
        <v>59</v>
      </c>
      <c r="D10" s="131">
        <f t="shared" si="3"/>
        <v>62</v>
      </c>
      <c r="E10" s="131">
        <f t="shared" si="4"/>
        <v>65</v>
      </c>
      <c r="F10" s="131">
        <f t="shared" si="5"/>
        <v>68</v>
      </c>
      <c r="G10" s="131">
        <f t="shared" si="6"/>
        <v>71</v>
      </c>
      <c r="H10" s="131">
        <f t="shared" si="7"/>
        <v>74</v>
      </c>
      <c r="I10" s="131">
        <f t="shared" si="8"/>
        <v>77</v>
      </c>
      <c r="J10" s="131">
        <f t="shared" si="9"/>
        <v>78</v>
      </c>
      <c r="K10" s="131">
        <f t="shared" si="10"/>
        <v>79</v>
      </c>
      <c r="L10" s="131">
        <f t="shared" si="11"/>
        <v>80</v>
      </c>
      <c r="M10" s="131">
        <f t="shared" si="12"/>
        <v>81</v>
      </c>
      <c r="N10" s="131">
        <f t="shared" si="13"/>
        <v>82</v>
      </c>
      <c r="O10" s="131">
        <f t="shared" si="14"/>
        <v>82</v>
      </c>
      <c r="P10" s="131">
        <f t="shared" si="15"/>
        <v>82</v>
      </c>
      <c r="Q10" s="131">
        <f t="shared" si="16"/>
        <v>82</v>
      </c>
      <c r="R10" s="132">
        <f t="shared" si="17"/>
        <v>82</v>
      </c>
      <c r="S10" s="133">
        <f t="shared" si="18"/>
        <v>82</v>
      </c>
      <c r="U10" s="147">
        <f>IF((C10-'R Directo'!$E$7)&gt;0,C10-'R Directo'!$E$7,0)</f>
        <v>24.9</v>
      </c>
      <c r="V10" s="132">
        <f>IF((D10-'R Directo'!$F$7)&gt;0,D10-'R Directo'!$F$7,0)</f>
        <v>21.200000000000003</v>
      </c>
      <c r="W10" s="132">
        <f>IF((E10-'R Directo'!$G$7)&gt;0,E10-'R Directo'!$G$7,0)</f>
        <v>27.299999999999997</v>
      </c>
      <c r="X10" s="132">
        <f>IF((F10-'R Directo'!$H$7)&gt;0,F10-'R Directo'!$H$7,0)</f>
        <v>33.6</v>
      </c>
      <c r="Y10" s="135">
        <f>IF((G10-'R Directo'!$I$7)&gt;0,G10-'R Directo'!$I$7,0)</f>
        <v>30.799999999999997</v>
      </c>
      <c r="Z10" s="135">
        <f>IF((H10-'R Directo'!$J$7)&gt;0,H10-'R Directo'!$J$7,0)</f>
        <v>38.299999999999997</v>
      </c>
      <c r="AA10" s="135">
        <f>IF((I10-'R Directo'!$K$7)&gt;0,I10-'R Directo'!$K$7,0)</f>
        <v>40</v>
      </c>
      <c r="AB10" s="132">
        <f>IF((J10-'R Directo'!$L$7)&gt;0,J10-'R Directo'!$L$7,0)</f>
        <v>52.3</v>
      </c>
      <c r="AC10" s="132">
        <f>IF((K10-'R Directo'!$M$7)&gt;0,K10-'R Directo'!$M$7,0)</f>
        <v>37.700000000000003</v>
      </c>
      <c r="AD10" s="132">
        <f>IF((L10-'R Directo'!$N$7)&gt;0,L10-'R Directo'!$N$7,0)</f>
        <v>36.299999999999997</v>
      </c>
      <c r="AE10" s="132">
        <f>IF((M10-'R Directo'!$O$7)&gt;0,M10-'R Directo'!$O$7,0)</f>
        <v>36.700000000000003</v>
      </c>
      <c r="AF10" s="135">
        <f>IF((N10-'R Directo'!$P$7)&gt;0,N10-'R Directo'!$P$7,0)</f>
        <v>35.4</v>
      </c>
      <c r="AG10" s="132">
        <f>IF((O10-'R Directo'!$Q$7)&gt;0,O10-'R Directo'!$Q$7,0)</f>
        <v>34.1</v>
      </c>
      <c r="AH10" s="135">
        <f>IF((P10-'R Directo'!$R$7)&gt;0,P10-'R Directo'!$R$7,0)</f>
        <v>34</v>
      </c>
      <c r="AI10" s="132">
        <f>IF((Q10-'R Directo'!$S$7)&gt;0,Q10-'R Directo'!$S$7,0)</f>
        <v>33.6</v>
      </c>
      <c r="AJ10" s="136">
        <f>IF((R10-'R Directo'!$T$7)&gt;0,R10-'R Directo'!$T$7,0)</f>
        <v>29.9</v>
      </c>
      <c r="AK10" s="355">
        <f t="shared" si="19"/>
        <v>546.1</v>
      </c>
      <c r="AL10" s="118">
        <f t="shared" si="23"/>
        <v>0</v>
      </c>
      <c r="AM10" s="116">
        <f t="shared" si="20"/>
        <v>0</v>
      </c>
      <c r="AO10" s="353">
        <f>IF((D10-'R Directo'!$F$8)&gt;0,D10-'R Directo'!$F$8,0)</f>
        <v>21</v>
      </c>
      <c r="AP10" s="142">
        <f>IF((E10-'R Directo'!$G$8)&gt;0,E10-'R Directo'!$G$8,0)</f>
        <v>27</v>
      </c>
      <c r="AQ10" s="142">
        <f>IF((F10-'R Directo'!$H$8)&gt;0,F10-'R Directo'!$H$8,0)</f>
        <v>34</v>
      </c>
      <c r="AR10" s="142">
        <f>IF((G10-'R Directo'!$I$8)&gt;0,G10-'R Directo'!$I$8,0)</f>
        <v>31</v>
      </c>
      <c r="AS10" s="142">
        <f>IF((H10-'R Directo'!$J$8)&gt;0,H10-'R Directo'!$J$8,0)</f>
        <v>38</v>
      </c>
      <c r="AT10" s="142">
        <f>IF((I10-'R Directo'!$K$8)&gt;0,I10-'R Directo'!$K$8,0)</f>
        <v>40</v>
      </c>
      <c r="AU10" s="142">
        <f>IF((J10-'R Directo'!$L$8)&gt;0,J10-'R Directo'!$L$8,0)</f>
        <v>52</v>
      </c>
      <c r="AV10" s="142">
        <f>IF((K10-'R Directo'!$M$8)&gt;0,K10-'R Directo'!$M$8,0)</f>
        <v>38</v>
      </c>
      <c r="AW10" s="142">
        <f>IF((L10-'R Directo'!$N$8)&gt;0,L10-'R Directo'!$N$8,0)</f>
        <v>36</v>
      </c>
      <c r="AX10" s="142">
        <f>IF((M10-'R Directo'!$O$8)&gt;0,M10-'R Directo'!$O$8,0)</f>
        <v>37</v>
      </c>
      <c r="AY10" s="142">
        <f>IF((N10-'R Directo'!$P$8)&gt;0,N10-'R Directo'!$P$8,0)</f>
        <v>35</v>
      </c>
      <c r="AZ10" s="142">
        <f>IF((O10-'R Directo'!$Q$8)&gt;0,O10-'R Directo'!$Q$8,0)</f>
        <v>34</v>
      </c>
      <c r="BA10" s="142">
        <f>IF((P10-'R Directo'!$R$8)&gt;0,P10-'R Directo'!$R$8,0)</f>
        <v>34</v>
      </c>
      <c r="BB10" s="142">
        <f>IF((Q10-'R Directo'!$S$8)&gt;0,Q10-'R Directo'!$S$8,0)</f>
        <v>34</v>
      </c>
      <c r="BC10" s="142">
        <f>IF((R10-'R Directo'!$T$8)&gt;0,R10-'R Directo'!$T$8,0)</f>
        <v>30</v>
      </c>
      <c r="BD10" s="354">
        <f>IF((S10-'R Directo'!$U$8)&gt;0,S10-'R Directo'!$U$8,0)</f>
        <v>29</v>
      </c>
      <c r="BE10" s="127">
        <f t="shared" si="24"/>
        <v>521</v>
      </c>
      <c r="BF10" s="128">
        <f t="shared" si="21"/>
        <v>0</v>
      </c>
      <c r="BG10" s="118">
        <f t="shared" si="25"/>
        <v>0</v>
      </c>
      <c r="BH10" s="118">
        <f t="shared" si="22"/>
        <v>0</v>
      </c>
    </row>
    <row r="11" spans="2:61" ht="14.25">
      <c r="B11" s="129">
        <v>-25</v>
      </c>
      <c r="C11" s="130">
        <f t="shared" si="2"/>
        <v>58</v>
      </c>
      <c r="D11" s="131">
        <f t="shared" si="3"/>
        <v>61</v>
      </c>
      <c r="E11" s="131">
        <f t="shared" si="4"/>
        <v>64</v>
      </c>
      <c r="F11" s="131">
        <f t="shared" si="5"/>
        <v>67</v>
      </c>
      <c r="G11" s="131">
        <f t="shared" si="6"/>
        <v>70</v>
      </c>
      <c r="H11" s="131">
        <f t="shared" si="7"/>
        <v>73</v>
      </c>
      <c r="I11" s="131">
        <f t="shared" si="8"/>
        <v>76</v>
      </c>
      <c r="J11" s="131">
        <f t="shared" si="9"/>
        <v>77</v>
      </c>
      <c r="K11" s="131">
        <f t="shared" si="10"/>
        <v>78</v>
      </c>
      <c r="L11" s="131">
        <f t="shared" si="11"/>
        <v>79</v>
      </c>
      <c r="M11" s="131">
        <f t="shared" si="12"/>
        <v>80</v>
      </c>
      <c r="N11" s="131">
        <f t="shared" si="13"/>
        <v>81</v>
      </c>
      <c r="O11" s="131">
        <f t="shared" si="14"/>
        <v>81</v>
      </c>
      <c r="P11" s="131">
        <f t="shared" si="15"/>
        <v>81</v>
      </c>
      <c r="Q11" s="131">
        <f t="shared" si="16"/>
        <v>81</v>
      </c>
      <c r="R11" s="132">
        <f t="shared" si="17"/>
        <v>81</v>
      </c>
      <c r="S11" s="133">
        <f t="shared" si="18"/>
        <v>81</v>
      </c>
      <c r="U11" s="147">
        <f>IF((C11-'R Directo'!$E$7)&gt;0,C11-'R Directo'!$E$7,0)</f>
        <v>23.9</v>
      </c>
      <c r="V11" s="132">
        <f>IF((D11-'R Directo'!$F$7)&gt;0,D11-'R Directo'!$F$7,0)</f>
        <v>20.200000000000003</v>
      </c>
      <c r="W11" s="132">
        <f>IF((E11-'R Directo'!$G$7)&gt;0,E11-'R Directo'!$G$7,0)</f>
        <v>26.299999999999997</v>
      </c>
      <c r="X11" s="132">
        <f>IF((F11-'R Directo'!$H$7)&gt;0,F11-'R Directo'!$H$7,0)</f>
        <v>32.6</v>
      </c>
      <c r="Y11" s="135">
        <f>IF((G11-'R Directo'!$I$7)&gt;0,G11-'R Directo'!$I$7,0)</f>
        <v>29.799999999999997</v>
      </c>
      <c r="Z11" s="135">
        <f>IF((H11-'R Directo'!$J$7)&gt;0,H11-'R Directo'!$J$7,0)</f>
        <v>37.299999999999997</v>
      </c>
      <c r="AA11" s="135">
        <f>IF((I11-'R Directo'!$K$7)&gt;0,I11-'R Directo'!$K$7,0)</f>
        <v>39</v>
      </c>
      <c r="AB11" s="132">
        <f>IF((J11-'R Directo'!$L$7)&gt;0,J11-'R Directo'!$L$7,0)</f>
        <v>51.3</v>
      </c>
      <c r="AC11" s="132">
        <f>IF((K11-'R Directo'!$M$7)&gt;0,K11-'R Directo'!$M$7,0)</f>
        <v>36.700000000000003</v>
      </c>
      <c r="AD11" s="132">
        <f>IF((L11-'R Directo'!$N$7)&gt;0,L11-'R Directo'!$N$7,0)</f>
        <v>35.299999999999997</v>
      </c>
      <c r="AE11" s="132">
        <f>IF((M11-'R Directo'!$O$7)&gt;0,M11-'R Directo'!$O$7,0)</f>
        <v>35.700000000000003</v>
      </c>
      <c r="AF11" s="135">
        <f>IF((N11-'R Directo'!$P$7)&gt;0,N11-'R Directo'!$P$7,0)</f>
        <v>34.4</v>
      </c>
      <c r="AG11" s="132">
        <f>IF((O11-'R Directo'!$Q$7)&gt;0,O11-'R Directo'!$Q$7,0)</f>
        <v>33.1</v>
      </c>
      <c r="AH11" s="135">
        <f>IF((P11-'R Directo'!$R$7)&gt;0,P11-'R Directo'!$R$7,0)</f>
        <v>33</v>
      </c>
      <c r="AI11" s="132">
        <f>IF((Q11-'R Directo'!$S$7)&gt;0,Q11-'R Directo'!$S$7,0)</f>
        <v>32.6</v>
      </c>
      <c r="AJ11" s="136">
        <f>IF((R11-'R Directo'!$T$7)&gt;0,R11-'R Directo'!$T$7,0)</f>
        <v>28.9</v>
      </c>
      <c r="AK11" s="355">
        <f t="shared" si="19"/>
        <v>530.1</v>
      </c>
      <c r="AL11" s="118">
        <f t="shared" si="23"/>
        <v>0</v>
      </c>
      <c r="AM11" s="116">
        <f t="shared" si="20"/>
        <v>0</v>
      </c>
      <c r="AO11" s="353">
        <f>IF((D11-'R Directo'!$F$8)&gt;0,D11-'R Directo'!$F$8,0)</f>
        <v>20</v>
      </c>
      <c r="AP11" s="142">
        <f>IF((E11-'R Directo'!$G$8)&gt;0,E11-'R Directo'!$G$8,0)</f>
        <v>26</v>
      </c>
      <c r="AQ11" s="142">
        <f>IF((F11-'R Directo'!$H$8)&gt;0,F11-'R Directo'!$H$8,0)</f>
        <v>33</v>
      </c>
      <c r="AR11" s="142">
        <f>IF((G11-'R Directo'!$I$8)&gt;0,G11-'R Directo'!$I$8,0)</f>
        <v>30</v>
      </c>
      <c r="AS11" s="142">
        <f>IF((H11-'R Directo'!$J$8)&gt;0,H11-'R Directo'!$J$8,0)</f>
        <v>37</v>
      </c>
      <c r="AT11" s="142">
        <f>IF((I11-'R Directo'!$K$8)&gt;0,I11-'R Directo'!$K$8,0)</f>
        <v>39</v>
      </c>
      <c r="AU11" s="142">
        <f>IF((J11-'R Directo'!$L$8)&gt;0,J11-'R Directo'!$L$8,0)</f>
        <v>51</v>
      </c>
      <c r="AV11" s="142">
        <f>IF((K11-'R Directo'!$M$8)&gt;0,K11-'R Directo'!$M$8,0)</f>
        <v>37</v>
      </c>
      <c r="AW11" s="142">
        <f>IF((L11-'R Directo'!$N$8)&gt;0,L11-'R Directo'!$N$8,0)</f>
        <v>35</v>
      </c>
      <c r="AX11" s="142">
        <f>IF((M11-'R Directo'!$O$8)&gt;0,M11-'R Directo'!$O$8,0)</f>
        <v>36</v>
      </c>
      <c r="AY11" s="142">
        <f>IF((N11-'R Directo'!$P$8)&gt;0,N11-'R Directo'!$P$8,0)</f>
        <v>34</v>
      </c>
      <c r="AZ11" s="142">
        <f>IF((O11-'R Directo'!$Q$8)&gt;0,O11-'R Directo'!$Q$8,0)</f>
        <v>33</v>
      </c>
      <c r="BA11" s="142">
        <f>IF((P11-'R Directo'!$R$8)&gt;0,P11-'R Directo'!$R$8,0)</f>
        <v>33</v>
      </c>
      <c r="BB11" s="142">
        <f>IF((Q11-'R Directo'!$S$8)&gt;0,Q11-'R Directo'!$S$8,0)</f>
        <v>33</v>
      </c>
      <c r="BC11" s="142">
        <f>IF((R11-'R Directo'!$T$8)&gt;0,R11-'R Directo'!$T$8,0)</f>
        <v>29</v>
      </c>
      <c r="BD11" s="354">
        <f>IF((S11-'R Directo'!$U$8)&gt;0,S11-'R Directo'!$U$8,0)</f>
        <v>28</v>
      </c>
      <c r="BE11" s="127">
        <f t="shared" si="24"/>
        <v>506</v>
      </c>
      <c r="BF11" s="128">
        <f t="shared" si="21"/>
        <v>0</v>
      </c>
      <c r="BG11" s="118">
        <f t="shared" si="25"/>
        <v>0</v>
      </c>
      <c r="BH11" s="118">
        <f t="shared" si="22"/>
        <v>0</v>
      </c>
    </row>
    <row r="12" spans="2:61" ht="14.25">
      <c r="B12" s="129">
        <v>-24</v>
      </c>
      <c r="C12" s="130">
        <f t="shared" si="2"/>
        <v>57</v>
      </c>
      <c r="D12" s="131">
        <f t="shared" si="3"/>
        <v>60</v>
      </c>
      <c r="E12" s="131">
        <f t="shared" si="4"/>
        <v>63</v>
      </c>
      <c r="F12" s="131">
        <f t="shared" si="5"/>
        <v>66</v>
      </c>
      <c r="G12" s="131">
        <f t="shared" si="6"/>
        <v>69</v>
      </c>
      <c r="H12" s="131">
        <f t="shared" si="7"/>
        <v>72</v>
      </c>
      <c r="I12" s="131">
        <f t="shared" si="8"/>
        <v>75</v>
      </c>
      <c r="J12" s="131">
        <f t="shared" si="9"/>
        <v>76</v>
      </c>
      <c r="K12" s="131">
        <f t="shared" si="10"/>
        <v>77</v>
      </c>
      <c r="L12" s="131">
        <f t="shared" si="11"/>
        <v>78</v>
      </c>
      <c r="M12" s="131">
        <f t="shared" si="12"/>
        <v>79</v>
      </c>
      <c r="N12" s="131">
        <f t="shared" si="13"/>
        <v>80</v>
      </c>
      <c r="O12" s="131">
        <f t="shared" si="14"/>
        <v>80</v>
      </c>
      <c r="P12" s="131">
        <f t="shared" si="15"/>
        <v>80</v>
      </c>
      <c r="Q12" s="131">
        <f t="shared" si="16"/>
        <v>80</v>
      </c>
      <c r="R12" s="132">
        <f t="shared" si="17"/>
        <v>80</v>
      </c>
      <c r="S12" s="133">
        <f t="shared" si="18"/>
        <v>80</v>
      </c>
      <c r="U12" s="147">
        <f>IF((C12-'R Directo'!$E$7)&gt;0,C12-'R Directo'!$E$7,0)</f>
        <v>22.9</v>
      </c>
      <c r="V12" s="132">
        <f>IF((D12-'R Directo'!$F$7)&gt;0,D12-'R Directo'!$F$7,0)</f>
        <v>19.200000000000003</v>
      </c>
      <c r="W12" s="132">
        <f>IF((E12-'R Directo'!$G$7)&gt;0,E12-'R Directo'!$G$7,0)</f>
        <v>25.299999999999997</v>
      </c>
      <c r="X12" s="132">
        <f>IF((F12-'R Directo'!$H$7)&gt;0,F12-'R Directo'!$H$7,0)</f>
        <v>31.6</v>
      </c>
      <c r="Y12" s="135">
        <f>IF((G12-'R Directo'!$I$7)&gt;0,G12-'R Directo'!$I$7,0)</f>
        <v>28.799999999999997</v>
      </c>
      <c r="Z12" s="135">
        <f>IF((H12-'R Directo'!$J$7)&gt;0,H12-'R Directo'!$J$7,0)</f>
        <v>36.299999999999997</v>
      </c>
      <c r="AA12" s="135">
        <f>IF((I12-'R Directo'!$K$7)&gt;0,I12-'R Directo'!$K$7,0)</f>
        <v>38</v>
      </c>
      <c r="AB12" s="132">
        <f>IF((J12-'R Directo'!$L$7)&gt;0,J12-'R Directo'!$L$7,0)</f>
        <v>50.3</v>
      </c>
      <c r="AC12" s="132">
        <f>IF((K12-'R Directo'!$M$7)&gt;0,K12-'R Directo'!$M$7,0)</f>
        <v>35.700000000000003</v>
      </c>
      <c r="AD12" s="132">
        <f>IF((L12-'R Directo'!$N$7)&gt;0,L12-'R Directo'!$N$7,0)</f>
        <v>34.299999999999997</v>
      </c>
      <c r="AE12" s="132">
        <f>IF((M12-'R Directo'!$O$7)&gt;0,M12-'R Directo'!$O$7,0)</f>
        <v>34.700000000000003</v>
      </c>
      <c r="AF12" s="135">
        <f>IF((N12-'R Directo'!$P$7)&gt;0,N12-'R Directo'!$P$7,0)</f>
        <v>33.4</v>
      </c>
      <c r="AG12" s="132">
        <f>IF((O12-'R Directo'!$Q$7)&gt;0,O12-'R Directo'!$Q$7,0)</f>
        <v>32.1</v>
      </c>
      <c r="AH12" s="135">
        <f>IF((P12-'R Directo'!$R$7)&gt;0,P12-'R Directo'!$R$7,0)</f>
        <v>32</v>
      </c>
      <c r="AI12" s="132">
        <f>IF((Q12-'R Directo'!$S$7)&gt;0,Q12-'R Directo'!$S$7,0)</f>
        <v>31.6</v>
      </c>
      <c r="AJ12" s="136">
        <f>IF((R12-'R Directo'!$T$7)&gt;0,R12-'R Directo'!$T$7,0)</f>
        <v>27.9</v>
      </c>
      <c r="AK12" s="355">
        <f t="shared" si="19"/>
        <v>514.1</v>
      </c>
      <c r="AL12" s="118">
        <f t="shared" si="23"/>
        <v>0</v>
      </c>
      <c r="AM12" s="116">
        <f t="shared" si="20"/>
        <v>0</v>
      </c>
      <c r="AO12" s="353">
        <f>IF((D12-'R Directo'!$F$8)&gt;0,D12-'R Directo'!$F$8,0)</f>
        <v>19</v>
      </c>
      <c r="AP12" s="142">
        <f>IF((E12-'R Directo'!$G$8)&gt;0,E12-'R Directo'!$G$8,0)</f>
        <v>25</v>
      </c>
      <c r="AQ12" s="142">
        <f>IF((F12-'R Directo'!$H$8)&gt;0,F12-'R Directo'!$H$8,0)</f>
        <v>32</v>
      </c>
      <c r="AR12" s="142">
        <f>IF((G12-'R Directo'!$I$8)&gt;0,G12-'R Directo'!$I$8,0)</f>
        <v>29</v>
      </c>
      <c r="AS12" s="142">
        <f>IF((H12-'R Directo'!$J$8)&gt;0,H12-'R Directo'!$J$8,0)</f>
        <v>36</v>
      </c>
      <c r="AT12" s="142">
        <f>IF((I12-'R Directo'!$K$8)&gt;0,I12-'R Directo'!$K$8,0)</f>
        <v>38</v>
      </c>
      <c r="AU12" s="142">
        <f>IF((J12-'R Directo'!$L$8)&gt;0,J12-'R Directo'!$L$8,0)</f>
        <v>50</v>
      </c>
      <c r="AV12" s="142">
        <f>IF((K12-'R Directo'!$M$8)&gt;0,K12-'R Directo'!$M$8,0)</f>
        <v>36</v>
      </c>
      <c r="AW12" s="142">
        <f>IF((L12-'R Directo'!$N$8)&gt;0,L12-'R Directo'!$N$8,0)</f>
        <v>34</v>
      </c>
      <c r="AX12" s="142">
        <f>IF((M12-'R Directo'!$O$8)&gt;0,M12-'R Directo'!$O$8,0)</f>
        <v>35</v>
      </c>
      <c r="AY12" s="142">
        <f>IF((N12-'R Directo'!$P$8)&gt;0,N12-'R Directo'!$P$8,0)</f>
        <v>33</v>
      </c>
      <c r="AZ12" s="142">
        <f>IF((O12-'R Directo'!$Q$8)&gt;0,O12-'R Directo'!$Q$8,0)</f>
        <v>32</v>
      </c>
      <c r="BA12" s="142">
        <f>IF((P12-'R Directo'!$R$8)&gt;0,P12-'R Directo'!$R$8,0)</f>
        <v>32</v>
      </c>
      <c r="BB12" s="142">
        <f>IF((Q12-'R Directo'!$S$8)&gt;0,Q12-'R Directo'!$S$8,0)</f>
        <v>32</v>
      </c>
      <c r="BC12" s="142">
        <f>IF((R12-'R Directo'!$T$8)&gt;0,R12-'R Directo'!$T$8,0)</f>
        <v>28</v>
      </c>
      <c r="BD12" s="354">
        <f>IF((S12-'R Directo'!$U$8)&gt;0,S12-'R Directo'!$U$8,0)</f>
        <v>27</v>
      </c>
      <c r="BE12" s="127">
        <f t="shared" si="24"/>
        <v>491</v>
      </c>
      <c r="BF12" s="128">
        <f t="shared" si="21"/>
        <v>0</v>
      </c>
      <c r="BG12" s="118">
        <f t="shared" si="25"/>
        <v>0</v>
      </c>
      <c r="BH12" s="118">
        <f t="shared" si="22"/>
        <v>0</v>
      </c>
    </row>
    <row r="13" spans="2:61" ht="14.25">
      <c r="B13" s="129">
        <v>-23</v>
      </c>
      <c r="C13" s="130">
        <f t="shared" si="2"/>
        <v>56</v>
      </c>
      <c r="D13" s="131">
        <f t="shared" si="3"/>
        <v>59</v>
      </c>
      <c r="E13" s="131">
        <f t="shared" si="4"/>
        <v>62</v>
      </c>
      <c r="F13" s="131">
        <f t="shared" si="5"/>
        <v>65</v>
      </c>
      <c r="G13" s="131">
        <f t="shared" si="6"/>
        <v>68</v>
      </c>
      <c r="H13" s="131">
        <f t="shared" si="7"/>
        <v>71</v>
      </c>
      <c r="I13" s="131">
        <f t="shared" si="8"/>
        <v>74</v>
      </c>
      <c r="J13" s="131">
        <f t="shared" si="9"/>
        <v>75</v>
      </c>
      <c r="K13" s="131">
        <f t="shared" si="10"/>
        <v>76</v>
      </c>
      <c r="L13" s="131">
        <f t="shared" si="11"/>
        <v>77</v>
      </c>
      <c r="M13" s="131">
        <f t="shared" si="12"/>
        <v>78</v>
      </c>
      <c r="N13" s="131">
        <f t="shared" si="13"/>
        <v>79</v>
      </c>
      <c r="O13" s="131">
        <f t="shared" si="14"/>
        <v>79</v>
      </c>
      <c r="P13" s="131">
        <f t="shared" si="15"/>
        <v>79</v>
      </c>
      <c r="Q13" s="131">
        <f t="shared" si="16"/>
        <v>79</v>
      </c>
      <c r="R13" s="132">
        <f t="shared" si="17"/>
        <v>79</v>
      </c>
      <c r="S13" s="133">
        <f t="shared" si="18"/>
        <v>79</v>
      </c>
      <c r="U13" s="147">
        <f>IF((C13-'R Directo'!$E$7)&gt;0,C13-'R Directo'!$E$7,0)</f>
        <v>21.9</v>
      </c>
      <c r="V13" s="132">
        <f>IF((D13-'R Directo'!$F$7)&gt;0,D13-'R Directo'!$F$7,0)</f>
        <v>18.200000000000003</v>
      </c>
      <c r="W13" s="132">
        <f>IF((E13-'R Directo'!$G$7)&gt;0,E13-'R Directo'!$G$7,0)</f>
        <v>24.299999999999997</v>
      </c>
      <c r="X13" s="132">
        <f>IF((F13-'R Directo'!$H$7)&gt;0,F13-'R Directo'!$H$7,0)</f>
        <v>30.6</v>
      </c>
      <c r="Y13" s="135">
        <f>IF((G13-'R Directo'!$I$7)&gt;0,G13-'R Directo'!$I$7,0)</f>
        <v>27.799999999999997</v>
      </c>
      <c r="Z13" s="135">
        <f>IF((H13-'R Directo'!$J$7)&gt;0,H13-'R Directo'!$J$7,0)</f>
        <v>35.299999999999997</v>
      </c>
      <c r="AA13" s="135">
        <f>IF((I13-'R Directo'!$K$7)&gt;0,I13-'R Directo'!$K$7,0)</f>
        <v>37</v>
      </c>
      <c r="AB13" s="132">
        <f>IF((J13-'R Directo'!$L$7)&gt;0,J13-'R Directo'!$L$7,0)</f>
        <v>49.3</v>
      </c>
      <c r="AC13" s="132">
        <f>IF((K13-'R Directo'!$M$7)&gt;0,K13-'R Directo'!$M$7,0)</f>
        <v>34.700000000000003</v>
      </c>
      <c r="AD13" s="132">
        <f>IF((L13-'R Directo'!$N$7)&gt;0,L13-'R Directo'!$N$7,0)</f>
        <v>33.299999999999997</v>
      </c>
      <c r="AE13" s="132">
        <f>IF((M13-'R Directo'!$O$7)&gt;0,M13-'R Directo'!$O$7,0)</f>
        <v>33.700000000000003</v>
      </c>
      <c r="AF13" s="135">
        <f>IF((N13-'R Directo'!$P$7)&gt;0,N13-'R Directo'!$P$7,0)</f>
        <v>32.4</v>
      </c>
      <c r="AG13" s="132">
        <f>IF((O13-'R Directo'!$Q$7)&gt;0,O13-'R Directo'!$Q$7,0)</f>
        <v>31.1</v>
      </c>
      <c r="AH13" s="135">
        <f>IF((P13-'R Directo'!$R$7)&gt;0,P13-'R Directo'!$R$7,0)</f>
        <v>31</v>
      </c>
      <c r="AI13" s="132">
        <f>IF((Q13-'R Directo'!$S$7)&gt;0,Q13-'R Directo'!$S$7,0)</f>
        <v>30.6</v>
      </c>
      <c r="AJ13" s="136">
        <f>IF((R13-'R Directo'!$T$7)&gt;0,R13-'R Directo'!$T$7,0)</f>
        <v>26.9</v>
      </c>
      <c r="AK13" s="355">
        <f t="shared" si="19"/>
        <v>498.09999999999997</v>
      </c>
      <c r="AL13" s="118">
        <f t="shared" si="23"/>
        <v>0</v>
      </c>
      <c r="AM13" s="116">
        <f t="shared" si="20"/>
        <v>0</v>
      </c>
      <c r="AO13" s="353">
        <f>IF((D13-'R Directo'!$F$8)&gt;0,D13-'R Directo'!$F$8,0)</f>
        <v>18</v>
      </c>
      <c r="AP13" s="142">
        <f>IF((E13-'R Directo'!$G$8)&gt;0,E13-'R Directo'!$G$8,0)</f>
        <v>24</v>
      </c>
      <c r="AQ13" s="142">
        <f>IF((F13-'R Directo'!$H$8)&gt;0,F13-'R Directo'!$H$8,0)</f>
        <v>31</v>
      </c>
      <c r="AR13" s="142">
        <f>IF((G13-'R Directo'!$I$8)&gt;0,G13-'R Directo'!$I$8,0)</f>
        <v>28</v>
      </c>
      <c r="AS13" s="142">
        <f>IF((H13-'R Directo'!$J$8)&gt;0,H13-'R Directo'!$J$8,0)</f>
        <v>35</v>
      </c>
      <c r="AT13" s="142">
        <f>IF((I13-'R Directo'!$K$8)&gt;0,I13-'R Directo'!$K$8,0)</f>
        <v>37</v>
      </c>
      <c r="AU13" s="142">
        <f>IF((J13-'R Directo'!$L$8)&gt;0,J13-'R Directo'!$L$8,0)</f>
        <v>49</v>
      </c>
      <c r="AV13" s="142">
        <f>IF((K13-'R Directo'!$M$8)&gt;0,K13-'R Directo'!$M$8,0)</f>
        <v>35</v>
      </c>
      <c r="AW13" s="142">
        <f>IF((L13-'R Directo'!$N$8)&gt;0,L13-'R Directo'!$N$8,0)</f>
        <v>33</v>
      </c>
      <c r="AX13" s="142">
        <f>IF((M13-'R Directo'!$O$8)&gt;0,M13-'R Directo'!$O$8,0)</f>
        <v>34</v>
      </c>
      <c r="AY13" s="142">
        <f>IF((N13-'R Directo'!$P$8)&gt;0,N13-'R Directo'!$P$8,0)</f>
        <v>32</v>
      </c>
      <c r="AZ13" s="142">
        <f>IF((O13-'R Directo'!$Q$8)&gt;0,O13-'R Directo'!$Q$8,0)</f>
        <v>31</v>
      </c>
      <c r="BA13" s="142">
        <f>IF((P13-'R Directo'!$R$8)&gt;0,P13-'R Directo'!$R$8,0)</f>
        <v>31</v>
      </c>
      <c r="BB13" s="142">
        <f>IF((Q13-'R Directo'!$S$8)&gt;0,Q13-'R Directo'!$S$8,0)</f>
        <v>31</v>
      </c>
      <c r="BC13" s="142">
        <f>IF((R13-'R Directo'!$T$8)&gt;0,R13-'R Directo'!$T$8,0)</f>
        <v>27</v>
      </c>
      <c r="BD13" s="354">
        <f>IF((S13-'R Directo'!$U$8)&gt;0,S13-'R Directo'!$U$8,0)</f>
        <v>26</v>
      </c>
      <c r="BE13" s="127">
        <f t="shared" si="24"/>
        <v>476</v>
      </c>
      <c r="BF13" s="128">
        <f t="shared" si="21"/>
        <v>0</v>
      </c>
      <c r="BG13" s="118">
        <f t="shared" si="25"/>
        <v>0</v>
      </c>
      <c r="BH13" s="118">
        <f t="shared" si="22"/>
        <v>0</v>
      </c>
    </row>
    <row r="14" spans="2:61" ht="14.25">
      <c r="B14" s="129">
        <v>-22</v>
      </c>
      <c r="C14" s="130">
        <f t="shared" si="2"/>
        <v>55</v>
      </c>
      <c r="D14" s="131">
        <f t="shared" si="3"/>
        <v>58</v>
      </c>
      <c r="E14" s="131">
        <f t="shared" si="4"/>
        <v>61</v>
      </c>
      <c r="F14" s="131">
        <f t="shared" si="5"/>
        <v>64</v>
      </c>
      <c r="G14" s="131">
        <f t="shared" si="6"/>
        <v>67</v>
      </c>
      <c r="H14" s="131">
        <f t="shared" si="7"/>
        <v>70</v>
      </c>
      <c r="I14" s="131">
        <f t="shared" si="8"/>
        <v>73</v>
      </c>
      <c r="J14" s="131">
        <f t="shared" si="9"/>
        <v>74</v>
      </c>
      <c r="K14" s="131">
        <f t="shared" si="10"/>
        <v>75</v>
      </c>
      <c r="L14" s="131">
        <f t="shared" si="11"/>
        <v>76</v>
      </c>
      <c r="M14" s="131">
        <f t="shared" si="12"/>
        <v>77</v>
      </c>
      <c r="N14" s="131">
        <f t="shared" si="13"/>
        <v>78</v>
      </c>
      <c r="O14" s="131">
        <f t="shared" si="14"/>
        <v>78</v>
      </c>
      <c r="P14" s="131">
        <f t="shared" si="15"/>
        <v>78</v>
      </c>
      <c r="Q14" s="131">
        <f t="shared" si="16"/>
        <v>78</v>
      </c>
      <c r="R14" s="132">
        <f t="shared" si="17"/>
        <v>78</v>
      </c>
      <c r="S14" s="133">
        <f t="shared" si="18"/>
        <v>78</v>
      </c>
      <c r="U14" s="147">
        <f>IF((C14-'R Directo'!$E$7)&gt;0,C14-'R Directo'!$E$7,0)</f>
        <v>20.9</v>
      </c>
      <c r="V14" s="132">
        <f>IF((D14-'R Directo'!$F$7)&gt;0,D14-'R Directo'!$F$7,0)</f>
        <v>17.200000000000003</v>
      </c>
      <c r="W14" s="132">
        <f>IF((E14-'R Directo'!$G$7)&gt;0,E14-'R Directo'!$G$7,0)</f>
        <v>23.299999999999997</v>
      </c>
      <c r="X14" s="132">
        <f>IF((F14-'R Directo'!$H$7)&gt;0,F14-'R Directo'!$H$7,0)</f>
        <v>29.6</v>
      </c>
      <c r="Y14" s="135">
        <f>IF((G14-'R Directo'!$I$7)&gt;0,G14-'R Directo'!$I$7,0)</f>
        <v>26.799999999999997</v>
      </c>
      <c r="Z14" s="135">
        <f>IF((H14-'R Directo'!$J$7)&gt;0,H14-'R Directo'!$J$7,0)</f>
        <v>34.299999999999997</v>
      </c>
      <c r="AA14" s="135">
        <f>IF((I14-'R Directo'!$K$7)&gt;0,I14-'R Directo'!$K$7,0)</f>
        <v>36</v>
      </c>
      <c r="AB14" s="132">
        <f>IF((J14-'R Directo'!$L$7)&gt;0,J14-'R Directo'!$L$7,0)</f>
        <v>48.3</v>
      </c>
      <c r="AC14" s="132">
        <f>IF((K14-'R Directo'!$M$7)&gt;0,K14-'R Directo'!$M$7,0)</f>
        <v>33.700000000000003</v>
      </c>
      <c r="AD14" s="132">
        <f>IF((L14-'R Directo'!$N$7)&gt;0,L14-'R Directo'!$N$7,0)</f>
        <v>32.299999999999997</v>
      </c>
      <c r="AE14" s="132">
        <f>IF((M14-'R Directo'!$O$7)&gt;0,M14-'R Directo'!$O$7,0)</f>
        <v>32.700000000000003</v>
      </c>
      <c r="AF14" s="135">
        <f>IF((N14-'R Directo'!$P$7)&gt;0,N14-'R Directo'!$P$7,0)</f>
        <v>31.4</v>
      </c>
      <c r="AG14" s="132">
        <f>IF((O14-'R Directo'!$Q$7)&gt;0,O14-'R Directo'!$Q$7,0)</f>
        <v>30.1</v>
      </c>
      <c r="AH14" s="135">
        <f>IF((P14-'R Directo'!$R$7)&gt;0,P14-'R Directo'!$R$7,0)</f>
        <v>30</v>
      </c>
      <c r="AI14" s="132">
        <f>IF((Q14-'R Directo'!$S$7)&gt;0,Q14-'R Directo'!$S$7,0)</f>
        <v>29.6</v>
      </c>
      <c r="AJ14" s="136">
        <f>IF((R14-'R Directo'!$T$7)&gt;0,R14-'R Directo'!$T$7,0)</f>
        <v>25.9</v>
      </c>
      <c r="AK14" s="355">
        <f t="shared" si="19"/>
        <v>482.09999999999997</v>
      </c>
      <c r="AL14" s="118">
        <f t="shared" si="23"/>
        <v>0</v>
      </c>
      <c r="AM14" s="116">
        <f t="shared" si="20"/>
        <v>0</v>
      </c>
      <c r="AO14" s="353">
        <f>IF((D14-'R Directo'!$F$8)&gt;0,D14-'R Directo'!$F$8,0)</f>
        <v>17</v>
      </c>
      <c r="AP14" s="142">
        <f>IF((E14-'R Directo'!$G$8)&gt;0,E14-'R Directo'!$G$8,0)</f>
        <v>23</v>
      </c>
      <c r="AQ14" s="142">
        <f>IF((F14-'R Directo'!$H$8)&gt;0,F14-'R Directo'!$H$8,0)</f>
        <v>30</v>
      </c>
      <c r="AR14" s="142">
        <f>IF((G14-'R Directo'!$I$8)&gt;0,G14-'R Directo'!$I$8,0)</f>
        <v>27</v>
      </c>
      <c r="AS14" s="142">
        <f>IF((H14-'R Directo'!$J$8)&gt;0,H14-'R Directo'!$J$8,0)</f>
        <v>34</v>
      </c>
      <c r="AT14" s="142">
        <f>IF((I14-'R Directo'!$K$8)&gt;0,I14-'R Directo'!$K$8,0)</f>
        <v>36</v>
      </c>
      <c r="AU14" s="142">
        <f>IF((J14-'R Directo'!$L$8)&gt;0,J14-'R Directo'!$L$8,0)</f>
        <v>48</v>
      </c>
      <c r="AV14" s="142">
        <f>IF((K14-'R Directo'!$M$8)&gt;0,K14-'R Directo'!$M$8,0)</f>
        <v>34</v>
      </c>
      <c r="AW14" s="142">
        <f>IF((L14-'R Directo'!$N$8)&gt;0,L14-'R Directo'!$N$8,0)</f>
        <v>32</v>
      </c>
      <c r="AX14" s="142">
        <f>IF((M14-'R Directo'!$O$8)&gt;0,M14-'R Directo'!$O$8,0)</f>
        <v>33</v>
      </c>
      <c r="AY14" s="142">
        <f>IF((N14-'R Directo'!$P$8)&gt;0,N14-'R Directo'!$P$8,0)</f>
        <v>31</v>
      </c>
      <c r="AZ14" s="142">
        <f>IF((O14-'R Directo'!$Q$8)&gt;0,O14-'R Directo'!$Q$8,0)</f>
        <v>30</v>
      </c>
      <c r="BA14" s="142">
        <f>IF((P14-'R Directo'!$R$8)&gt;0,P14-'R Directo'!$R$8,0)</f>
        <v>30</v>
      </c>
      <c r="BB14" s="142">
        <f>IF((Q14-'R Directo'!$S$8)&gt;0,Q14-'R Directo'!$S$8,0)</f>
        <v>30</v>
      </c>
      <c r="BC14" s="142">
        <f>IF((R14-'R Directo'!$T$8)&gt;0,R14-'R Directo'!$T$8,0)</f>
        <v>26</v>
      </c>
      <c r="BD14" s="354">
        <f>IF((S14-'R Directo'!$U$8)&gt;0,S14-'R Directo'!$U$8,0)</f>
        <v>25</v>
      </c>
      <c r="BE14" s="127">
        <f t="shared" si="24"/>
        <v>461</v>
      </c>
      <c r="BF14" s="128">
        <f t="shared" si="21"/>
        <v>0</v>
      </c>
      <c r="BG14" s="118">
        <f t="shared" si="25"/>
        <v>0</v>
      </c>
      <c r="BH14" s="118">
        <f t="shared" si="22"/>
        <v>0</v>
      </c>
    </row>
    <row r="15" spans="2:61" ht="14.25">
      <c r="B15" s="129">
        <v>-21</v>
      </c>
      <c r="C15" s="130">
        <f t="shared" si="2"/>
        <v>54</v>
      </c>
      <c r="D15" s="131">
        <f t="shared" si="3"/>
        <v>57</v>
      </c>
      <c r="E15" s="131">
        <f t="shared" si="4"/>
        <v>60</v>
      </c>
      <c r="F15" s="131">
        <f t="shared" si="5"/>
        <v>63</v>
      </c>
      <c r="G15" s="131">
        <f t="shared" si="6"/>
        <v>66</v>
      </c>
      <c r="H15" s="131">
        <f t="shared" si="7"/>
        <v>69</v>
      </c>
      <c r="I15" s="131">
        <f t="shared" si="8"/>
        <v>72</v>
      </c>
      <c r="J15" s="131">
        <f t="shared" si="9"/>
        <v>73</v>
      </c>
      <c r="K15" s="131">
        <f t="shared" si="10"/>
        <v>74</v>
      </c>
      <c r="L15" s="131">
        <f t="shared" si="11"/>
        <v>75</v>
      </c>
      <c r="M15" s="131">
        <f t="shared" si="12"/>
        <v>76</v>
      </c>
      <c r="N15" s="131">
        <f t="shared" si="13"/>
        <v>77</v>
      </c>
      <c r="O15" s="131">
        <f t="shared" si="14"/>
        <v>77</v>
      </c>
      <c r="P15" s="131">
        <f t="shared" si="15"/>
        <v>77</v>
      </c>
      <c r="Q15" s="131">
        <f t="shared" si="16"/>
        <v>77</v>
      </c>
      <c r="R15" s="132">
        <f t="shared" si="17"/>
        <v>77</v>
      </c>
      <c r="S15" s="133">
        <f t="shared" si="18"/>
        <v>77</v>
      </c>
      <c r="U15" s="147">
        <f>IF((C15-'R Directo'!$E$7)&gt;0,C15-'R Directo'!$E$7,0)</f>
        <v>19.899999999999999</v>
      </c>
      <c r="V15" s="132">
        <f>IF((D15-'R Directo'!$F$7)&gt;0,D15-'R Directo'!$F$7,0)</f>
        <v>16.200000000000003</v>
      </c>
      <c r="W15" s="132">
        <f>IF((E15-'R Directo'!$G$7)&gt;0,E15-'R Directo'!$G$7,0)</f>
        <v>22.299999999999997</v>
      </c>
      <c r="X15" s="132">
        <f>IF((F15-'R Directo'!$H$7)&gt;0,F15-'R Directo'!$H$7,0)</f>
        <v>28.6</v>
      </c>
      <c r="Y15" s="135">
        <f>IF((G15-'R Directo'!$I$7)&gt;0,G15-'R Directo'!$I$7,0)</f>
        <v>25.799999999999997</v>
      </c>
      <c r="Z15" s="135">
        <f>IF((H15-'R Directo'!$J$7)&gt;0,H15-'R Directo'!$J$7,0)</f>
        <v>33.299999999999997</v>
      </c>
      <c r="AA15" s="135">
        <f>IF((I15-'R Directo'!$K$7)&gt;0,I15-'R Directo'!$K$7,0)</f>
        <v>35</v>
      </c>
      <c r="AB15" s="132">
        <f>IF((J15-'R Directo'!$L$7)&gt;0,J15-'R Directo'!$L$7,0)</f>
        <v>47.3</v>
      </c>
      <c r="AC15" s="132">
        <f>IF((K15-'R Directo'!$M$7)&gt;0,K15-'R Directo'!$M$7,0)</f>
        <v>32.700000000000003</v>
      </c>
      <c r="AD15" s="132">
        <f>IF((L15-'R Directo'!$N$7)&gt;0,L15-'R Directo'!$N$7,0)</f>
        <v>31.299999999999997</v>
      </c>
      <c r="AE15" s="132">
        <f>IF((M15-'R Directo'!$O$7)&gt;0,M15-'R Directo'!$O$7,0)</f>
        <v>31.700000000000003</v>
      </c>
      <c r="AF15" s="135">
        <f>IF((N15-'R Directo'!$P$7)&gt;0,N15-'R Directo'!$P$7,0)</f>
        <v>30.4</v>
      </c>
      <c r="AG15" s="132">
        <f>IF((O15-'R Directo'!$Q$7)&gt;0,O15-'R Directo'!$Q$7,0)</f>
        <v>29.1</v>
      </c>
      <c r="AH15" s="135">
        <f>IF((P15-'R Directo'!$R$7)&gt;0,P15-'R Directo'!$R$7,0)</f>
        <v>29</v>
      </c>
      <c r="AI15" s="132">
        <f>IF((Q15-'R Directo'!$S$7)&gt;0,Q15-'R Directo'!$S$7,0)</f>
        <v>28.6</v>
      </c>
      <c r="AJ15" s="136">
        <f>IF((R15-'R Directo'!$T$7)&gt;0,R15-'R Directo'!$T$7,0)</f>
        <v>24.9</v>
      </c>
      <c r="AK15" s="355">
        <f t="shared" si="19"/>
        <v>466.09999999999997</v>
      </c>
      <c r="AL15" s="118">
        <f t="shared" si="23"/>
        <v>0</v>
      </c>
      <c r="AM15" s="116">
        <f t="shared" si="20"/>
        <v>0</v>
      </c>
      <c r="AO15" s="353">
        <f>IF((D15-'R Directo'!$F$8)&gt;0,D15-'R Directo'!$F$8,0)</f>
        <v>16</v>
      </c>
      <c r="AP15" s="142">
        <f>IF((E15-'R Directo'!$G$8)&gt;0,E15-'R Directo'!$G$8,0)</f>
        <v>22</v>
      </c>
      <c r="AQ15" s="142">
        <f>IF((F15-'R Directo'!$H$8)&gt;0,F15-'R Directo'!$H$8,0)</f>
        <v>29</v>
      </c>
      <c r="AR15" s="142">
        <f>IF((G15-'R Directo'!$I$8)&gt;0,G15-'R Directo'!$I$8,0)</f>
        <v>26</v>
      </c>
      <c r="AS15" s="142">
        <f>IF((H15-'R Directo'!$J$8)&gt;0,H15-'R Directo'!$J$8,0)</f>
        <v>33</v>
      </c>
      <c r="AT15" s="142">
        <f>IF((I15-'R Directo'!$K$8)&gt;0,I15-'R Directo'!$K$8,0)</f>
        <v>35</v>
      </c>
      <c r="AU15" s="142">
        <f>IF((J15-'R Directo'!$L$8)&gt;0,J15-'R Directo'!$L$8,0)</f>
        <v>47</v>
      </c>
      <c r="AV15" s="142">
        <f>IF((K15-'R Directo'!$M$8)&gt;0,K15-'R Directo'!$M$8,0)</f>
        <v>33</v>
      </c>
      <c r="AW15" s="142">
        <f>IF((L15-'R Directo'!$N$8)&gt;0,L15-'R Directo'!$N$8,0)</f>
        <v>31</v>
      </c>
      <c r="AX15" s="142">
        <f>IF((M15-'R Directo'!$O$8)&gt;0,M15-'R Directo'!$O$8,0)</f>
        <v>32</v>
      </c>
      <c r="AY15" s="142">
        <f>IF((N15-'R Directo'!$P$8)&gt;0,N15-'R Directo'!$P$8,0)</f>
        <v>30</v>
      </c>
      <c r="AZ15" s="142">
        <f>IF((O15-'R Directo'!$Q$8)&gt;0,O15-'R Directo'!$Q$8,0)</f>
        <v>29</v>
      </c>
      <c r="BA15" s="142">
        <f>IF((P15-'R Directo'!$R$8)&gt;0,P15-'R Directo'!$R$8,0)</f>
        <v>29</v>
      </c>
      <c r="BB15" s="142">
        <f>IF((Q15-'R Directo'!$S$8)&gt;0,Q15-'R Directo'!$S$8,0)</f>
        <v>29</v>
      </c>
      <c r="BC15" s="142">
        <f>IF((R15-'R Directo'!$T$8)&gt;0,R15-'R Directo'!$T$8,0)</f>
        <v>25</v>
      </c>
      <c r="BD15" s="354">
        <f>IF((S15-'R Directo'!$U$8)&gt;0,S15-'R Directo'!$U$8,0)</f>
        <v>24</v>
      </c>
      <c r="BE15" s="127">
        <f t="shared" si="24"/>
        <v>446</v>
      </c>
      <c r="BF15" s="128">
        <f t="shared" si="21"/>
        <v>0</v>
      </c>
      <c r="BG15" s="118">
        <f t="shared" si="25"/>
        <v>0</v>
      </c>
      <c r="BH15" s="118">
        <f t="shared" si="22"/>
        <v>0</v>
      </c>
    </row>
    <row r="16" spans="2:61" ht="14.25">
      <c r="B16" s="129">
        <v>-20</v>
      </c>
      <c r="C16" s="130">
        <f t="shared" si="2"/>
        <v>53</v>
      </c>
      <c r="D16" s="131">
        <f t="shared" si="3"/>
        <v>56</v>
      </c>
      <c r="E16" s="131">
        <f t="shared" si="4"/>
        <v>59</v>
      </c>
      <c r="F16" s="131">
        <f t="shared" si="5"/>
        <v>62</v>
      </c>
      <c r="G16" s="131">
        <f t="shared" si="6"/>
        <v>65</v>
      </c>
      <c r="H16" s="131">
        <f t="shared" si="7"/>
        <v>68</v>
      </c>
      <c r="I16" s="131">
        <f t="shared" si="8"/>
        <v>71</v>
      </c>
      <c r="J16" s="131">
        <f t="shared" si="9"/>
        <v>72</v>
      </c>
      <c r="K16" s="131">
        <f t="shared" si="10"/>
        <v>73</v>
      </c>
      <c r="L16" s="131">
        <f t="shared" si="11"/>
        <v>74</v>
      </c>
      <c r="M16" s="131">
        <f t="shared" si="12"/>
        <v>75</v>
      </c>
      <c r="N16" s="131">
        <f t="shared" si="13"/>
        <v>76</v>
      </c>
      <c r="O16" s="131">
        <f t="shared" si="14"/>
        <v>76</v>
      </c>
      <c r="P16" s="131">
        <f t="shared" si="15"/>
        <v>76</v>
      </c>
      <c r="Q16" s="131">
        <f t="shared" si="16"/>
        <v>76</v>
      </c>
      <c r="R16" s="132">
        <f t="shared" si="17"/>
        <v>76</v>
      </c>
      <c r="S16" s="133">
        <f t="shared" si="18"/>
        <v>76</v>
      </c>
      <c r="U16" s="147">
        <f>IF((C16-'R Directo'!$E$7)&gt;0,C16-'R Directo'!$E$7,0)</f>
        <v>18.899999999999999</v>
      </c>
      <c r="V16" s="132">
        <f>IF((D16-'R Directo'!$F$7)&gt;0,D16-'R Directo'!$F$7,0)</f>
        <v>15.200000000000003</v>
      </c>
      <c r="W16" s="132">
        <f>IF((E16-'R Directo'!$G$7)&gt;0,E16-'R Directo'!$G$7,0)</f>
        <v>21.299999999999997</v>
      </c>
      <c r="X16" s="132">
        <f>IF((F16-'R Directo'!$H$7)&gt;0,F16-'R Directo'!$H$7,0)</f>
        <v>27.6</v>
      </c>
      <c r="Y16" s="135">
        <f>IF((G16-'R Directo'!$I$7)&gt;0,G16-'R Directo'!$I$7,0)</f>
        <v>24.799999999999997</v>
      </c>
      <c r="Z16" s="135">
        <f>IF((H16-'R Directo'!$J$7)&gt;0,H16-'R Directo'!$J$7,0)</f>
        <v>32.299999999999997</v>
      </c>
      <c r="AA16" s="135">
        <f>IF((I16-'R Directo'!$K$7)&gt;0,I16-'R Directo'!$K$7,0)</f>
        <v>34</v>
      </c>
      <c r="AB16" s="132">
        <f>IF((J16-'R Directo'!$L$7)&gt;0,J16-'R Directo'!$L$7,0)</f>
        <v>46.3</v>
      </c>
      <c r="AC16" s="132">
        <f>IF((K16-'R Directo'!$M$7)&gt;0,K16-'R Directo'!$M$7,0)</f>
        <v>31.700000000000003</v>
      </c>
      <c r="AD16" s="132">
        <f>IF((L16-'R Directo'!$N$7)&gt;0,L16-'R Directo'!$N$7,0)</f>
        <v>30.299999999999997</v>
      </c>
      <c r="AE16" s="132">
        <f>IF((M16-'R Directo'!$O$7)&gt;0,M16-'R Directo'!$O$7,0)</f>
        <v>30.700000000000003</v>
      </c>
      <c r="AF16" s="135">
        <f>IF((N16-'R Directo'!$P$7)&gt;0,N16-'R Directo'!$P$7,0)</f>
        <v>29.4</v>
      </c>
      <c r="AG16" s="132">
        <f>IF((O16-'R Directo'!$Q$7)&gt;0,O16-'R Directo'!$Q$7,0)</f>
        <v>28.1</v>
      </c>
      <c r="AH16" s="135">
        <f>IF((P16-'R Directo'!$R$7)&gt;0,P16-'R Directo'!$R$7,0)</f>
        <v>28</v>
      </c>
      <c r="AI16" s="132">
        <f>IF((Q16-'R Directo'!$S$7)&gt;0,Q16-'R Directo'!$S$7,0)</f>
        <v>27.6</v>
      </c>
      <c r="AJ16" s="136">
        <f>IF((R16-'R Directo'!$T$7)&gt;0,R16-'R Directo'!$T$7,0)</f>
        <v>23.9</v>
      </c>
      <c r="AK16" s="355">
        <f t="shared" si="19"/>
        <v>450.09999999999997</v>
      </c>
      <c r="AL16" s="118">
        <f t="shared" si="23"/>
        <v>0</v>
      </c>
      <c r="AM16" s="116">
        <f t="shared" si="20"/>
        <v>0</v>
      </c>
      <c r="AO16" s="353">
        <f>IF((D16-'R Directo'!$F$8)&gt;0,D16-'R Directo'!$F$8,0)</f>
        <v>15</v>
      </c>
      <c r="AP16" s="142">
        <f>IF((E16-'R Directo'!$G$8)&gt;0,E16-'R Directo'!$G$8,0)</f>
        <v>21</v>
      </c>
      <c r="AQ16" s="142">
        <f>IF((F16-'R Directo'!$H$8)&gt;0,F16-'R Directo'!$H$8,0)</f>
        <v>28</v>
      </c>
      <c r="AR16" s="142">
        <f>IF((G16-'R Directo'!$I$8)&gt;0,G16-'R Directo'!$I$8,0)</f>
        <v>25</v>
      </c>
      <c r="AS16" s="142">
        <f>IF((H16-'R Directo'!$J$8)&gt;0,H16-'R Directo'!$J$8,0)</f>
        <v>32</v>
      </c>
      <c r="AT16" s="142">
        <f>IF((I16-'R Directo'!$K$8)&gt;0,I16-'R Directo'!$K$8,0)</f>
        <v>34</v>
      </c>
      <c r="AU16" s="142">
        <f>IF((J16-'R Directo'!$L$8)&gt;0,J16-'R Directo'!$L$8,0)</f>
        <v>46</v>
      </c>
      <c r="AV16" s="142">
        <f>IF((K16-'R Directo'!$M$8)&gt;0,K16-'R Directo'!$M$8,0)</f>
        <v>32</v>
      </c>
      <c r="AW16" s="142">
        <f>IF((L16-'R Directo'!$N$8)&gt;0,L16-'R Directo'!$N$8,0)</f>
        <v>30</v>
      </c>
      <c r="AX16" s="142">
        <f>IF((M16-'R Directo'!$O$8)&gt;0,M16-'R Directo'!$O$8,0)</f>
        <v>31</v>
      </c>
      <c r="AY16" s="142">
        <f>IF((N16-'R Directo'!$P$8)&gt;0,N16-'R Directo'!$P$8,0)</f>
        <v>29</v>
      </c>
      <c r="AZ16" s="142">
        <f>IF((O16-'R Directo'!$Q$8)&gt;0,O16-'R Directo'!$Q$8,0)</f>
        <v>28</v>
      </c>
      <c r="BA16" s="142">
        <f>IF((P16-'R Directo'!$R$8)&gt;0,P16-'R Directo'!$R$8,0)</f>
        <v>28</v>
      </c>
      <c r="BB16" s="142">
        <f>IF((Q16-'R Directo'!$S$8)&gt;0,Q16-'R Directo'!$S$8,0)</f>
        <v>28</v>
      </c>
      <c r="BC16" s="142">
        <f>IF((R16-'R Directo'!$T$8)&gt;0,R16-'R Directo'!$T$8,0)</f>
        <v>24</v>
      </c>
      <c r="BD16" s="354">
        <f>IF((S16-'R Directo'!$U$8)&gt;0,S16-'R Directo'!$U$8,0)</f>
        <v>23</v>
      </c>
      <c r="BE16" s="127">
        <f t="shared" si="24"/>
        <v>431</v>
      </c>
      <c r="BF16" s="128">
        <f t="shared" si="21"/>
        <v>0</v>
      </c>
      <c r="BG16" s="118">
        <f t="shared" si="25"/>
        <v>0</v>
      </c>
      <c r="BH16" s="118">
        <f t="shared" si="22"/>
        <v>0</v>
      </c>
    </row>
    <row r="17" spans="2:60" ht="14.25">
      <c r="B17" s="129">
        <v>-19</v>
      </c>
      <c r="C17" s="130">
        <f t="shared" si="2"/>
        <v>52</v>
      </c>
      <c r="D17" s="131">
        <f t="shared" si="3"/>
        <v>55</v>
      </c>
      <c r="E17" s="131">
        <f t="shared" si="4"/>
        <v>58</v>
      </c>
      <c r="F17" s="131">
        <f t="shared" si="5"/>
        <v>61</v>
      </c>
      <c r="G17" s="131">
        <f t="shared" si="6"/>
        <v>64</v>
      </c>
      <c r="H17" s="131">
        <f t="shared" si="7"/>
        <v>67</v>
      </c>
      <c r="I17" s="131">
        <f t="shared" si="8"/>
        <v>70</v>
      </c>
      <c r="J17" s="131">
        <f t="shared" si="9"/>
        <v>71</v>
      </c>
      <c r="K17" s="131">
        <f t="shared" si="10"/>
        <v>72</v>
      </c>
      <c r="L17" s="131">
        <f t="shared" si="11"/>
        <v>73</v>
      </c>
      <c r="M17" s="131">
        <f t="shared" si="12"/>
        <v>74</v>
      </c>
      <c r="N17" s="131">
        <f t="shared" si="13"/>
        <v>75</v>
      </c>
      <c r="O17" s="131">
        <f t="shared" si="14"/>
        <v>75</v>
      </c>
      <c r="P17" s="131">
        <f t="shared" si="15"/>
        <v>75</v>
      </c>
      <c r="Q17" s="131">
        <f t="shared" si="16"/>
        <v>75</v>
      </c>
      <c r="R17" s="132">
        <f t="shared" si="17"/>
        <v>75</v>
      </c>
      <c r="S17" s="133">
        <f t="shared" si="18"/>
        <v>75</v>
      </c>
      <c r="U17" s="147">
        <f>IF((C17-'R Directo'!$E$7)&gt;0,C17-'R Directo'!$E$7,0)</f>
        <v>17.899999999999999</v>
      </c>
      <c r="V17" s="132">
        <f>IF((D17-'R Directo'!$F$7)&gt;0,D17-'R Directo'!$F$7,0)</f>
        <v>14.200000000000003</v>
      </c>
      <c r="W17" s="132">
        <f>IF((E17-'R Directo'!$G$7)&gt;0,E17-'R Directo'!$G$7,0)</f>
        <v>20.299999999999997</v>
      </c>
      <c r="X17" s="132">
        <f>IF((F17-'R Directo'!$H$7)&gt;0,F17-'R Directo'!$H$7,0)</f>
        <v>26.6</v>
      </c>
      <c r="Y17" s="135">
        <f>IF((G17-'R Directo'!$I$7)&gt;0,G17-'R Directo'!$I$7,0)</f>
        <v>23.799999999999997</v>
      </c>
      <c r="Z17" s="135">
        <f>IF((H17-'R Directo'!$J$7)&gt;0,H17-'R Directo'!$J$7,0)</f>
        <v>31.299999999999997</v>
      </c>
      <c r="AA17" s="135">
        <f>IF((I17-'R Directo'!$K$7)&gt;0,I17-'R Directo'!$K$7,0)</f>
        <v>33</v>
      </c>
      <c r="AB17" s="132">
        <f>IF((J17-'R Directo'!$L$7)&gt;0,J17-'R Directo'!$L$7,0)</f>
        <v>45.3</v>
      </c>
      <c r="AC17" s="132">
        <f>IF((K17-'R Directo'!$M$7)&gt;0,K17-'R Directo'!$M$7,0)</f>
        <v>30.700000000000003</v>
      </c>
      <c r="AD17" s="132">
        <f>IF((L17-'R Directo'!$N$7)&gt;0,L17-'R Directo'!$N$7,0)</f>
        <v>29.299999999999997</v>
      </c>
      <c r="AE17" s="132">
        <f>IF((M17-'R Directo'!$O$7)&gt;0,M17-'R Directo'!$O$7,0)</f>
        <v>29.700000000000003</v>
      </c>
      <c r="AF17" s="135">
        <f>IF((N17-'R Directo'!$P$7)&gt;0,N17-'R Directo'!$P$7,0)</f>
        <v>28.4</v>
      </c>
      <c r="AG17" s="132">
        <f>IF((O17-'R Directo'!$Q$7)&gt;0,O17-'R Directo'!$Q$7,0)</f>
        <v>27.1</v>
      </c>
      <c r="AH17" s="135">
        <f>IF((P17-'R Directo'!$R$7)&gt;0,P17-'R Directo'!$R$7,0)</f>
        <v>27</v>
      </c>
      <c r="AI17" s="132">
        <f>IF((Q17-'R Directo'!$S$7)&gt;0,Q17-'R Directo'!$S$7,0)</f>
        <v>26.6</v>
      </c>
      <c r="AJ17" s="136">
        <f>IF((R17-'R Directo'!$T$7)&gt;0,R17-'R Directo'!$T$7,0)</f>
        <v>22.9</v>
      </c>
      <c r="AK17" s="355">
        <f t="shared" si="19"/>
        <v>434.09999999999997</v>
      </c>
      <c r="AL17" s="118">
        <f t="shared" si="23"/>
        <v>0</v>
      </c>
      <c r="AM17" s="116">
        <f t="shared" si="20"/>
        <v>0</v>
      </c>
      <c r="AO17" s="353">
        <f>IF((D17-'R Directo'!$F$8)&gt;0,D17-'R Directo'!$F$8,0)</f>
        <v>14</v>
      </c>
      <c r="AP17" s="142">
        <f>IF((E17-'R Directo'!$G$8)&gt;0,E17-'R Directo'!$G$8,0)</f>
        <v>20</v>
      </c>
      <c r="AQ17" s="142">
        <f>IF((F17-'R Directo'!$H$8)&gt;0,F17-'R Directo'!$H$8,0)</f>
        <v>27</v>
      </c>
      <c r="AR17" s="142">
        <f>IF((G17-'R Directo'!$I$8)&gt;0,G17-'R Directo'!$I$8,0)</f>
        <v>24</v>
      </c>
      <c r="AS17" s="142">
        <f>IF((H17-'R Directo'!$J$8)&gt;0,H17-'R Directo'!$J$8,0)</f>
        <v>31</v>
      </c>
      <c r="AT17" s="142">
        <f>IF((I17-'R Directo'!$K$8)&gt;0,I17-'R Directo'!$K$8,0)</f>
        <v>33</v>
      </c>
      <c r="AU17" s="142">
        <f>IF((J17-'R Directo'!$L$8)&gt;0,J17-'R Directo'!$L$8,0)</f>
        <v>45</v>
      </c>
      <c r="AV17" s="142">
        <f>IF((K17-'R Directo'!$M$8)&gt;0,K17-'R Directo'!$M$8,0)</f>
        <v>31</v>
      </c>
      <c r="AW17" s="142">
        <f>IF((L17-'R Directo'!$N$8)&gt;0,L17-'R Directo'!$N$8,0)</f>
        <v>29</v>
      </c>
      <c r="AX17" s="142">
        <f>IF((M17-'R Directo'!$O$8)&gt;0,M17-'R Directo'!$O$8,0)</f>
        <v>30</v>
      </c>
      <c r="AY17" s="142">
        <f>IF((N17-'R Directo'!$P$8)&gt;0,N17-'R Directo'!$P$8,0)</f>
        <v>28</v>
      </c>
      <c r="AZ17" s="142">
        <f>IF((O17-'R Directo'!$Q$8)&gt;0,O17-'R Directo'!$Q$8,0)</f>
        <v>27</v>
      </c>
      <c r="BA17" s="142">
        <f>IF((P17-'R Directo'!$R$8)&gt;0,P17-'R Directo'!$R$8,0)</f>
        <v>27</v>
      </c>
      <c r="BB17" s="142">
        <f>IF((Q17-'R Directo'!$S$8)&gt;0,Q17-'R Directo'!$S$8,0)</f>
        <v>27</v>
      </c>
      <c r="BC17" s="142">
        <f>IF((R17-'R Directo'!$T$8)&gt;0,R17-'R Directo'!$T$8,0)</f>
        <v>23</v>
      </c>
      <c r="BD17" s="354">
        <f>IF((S17-'R Directo'!$U$8)&gt;0,S17-'R Directo'!$U$8,0)</f>
        <v>22</v>
      </c>
      <c r="BE17" s="127">
        <f t="shared" si="24"/>
        <v>416</v>
      </c>
      <c r="BF17" s="128">
        <f t="shared" si="21"/>
        <v>0</v>
      </c>
      <c r="BG17" s="118">
        <f t="shared" si="25"/>
        <v>0</v>
      </c>
      <c r="BH17" s="118">
        <f t="shared" si="22"/>
        <v>0</v>
      </c>
    </row>
    <row r="18" spans="2:60" ht="14.25">
      <c r="B18" s="129">
        <v>-18</v>
      </c>
      <c r="C18" s="130">
        <f t="shared" si="2"/>
        <v>51</v>
      </c>
      <c r="D18" s="131">
        <f t="shared" si="3"/>
        <v>54</v>
      </c>
      <c r="E18" s="131">
        <f t="shared" si="4"/>
        <v>57</v>
      </c>
      <c r="F18" s="131">
        <f t="shared" si="5"/>
        <v>60</v>
      </c>
      <c r="G18" s="131">
        <f t="shared" si="6"/>
        <v>63</v>
      </c>
      <c r="H18" s="131">
        <f t="shared" si="7"/>
        <v>66</v>
      </c>
      <c r="I18" s="131">
        <f t="shared" si="8"/>
        <v>69</v>
      </c>
      <c r="J18" s="131">
        <f t="shared" si="9"/>
        <v>70</v>
      </c>
      <c r="K18" s="131">
        <f t="shared" si="10"/>
        <v>71</v>
      </c>
      <c r="L18" s="131">
        <f t="shared" si="11"/>
        <v>72</v>
      </c>
      <c r="M18" s="131">
        <f t="shared" si="12"/>
        <v>73</v>
      </c>
      <c r="N18" s="131">
        <f t="shared" si="13"/>
        <v>74</v>
      </c>
      <c r="O18" s="131">
        <f t="shared" si="14"/>
        <v>74</v>
      </c>
      <c r="P18" s="131">
        <f t="shared" si="15"/>
        <v>74</v>
      </c>
      <c r="Q18" s="131">
        <f t="shared" si="16"/>
        <v>74</v>
      </c>
      <c r="R18" s="132">
        <f t="shared" si="17"/>
        <v>74</v>
      </c>
      <c r="S18" s="133">
        <f t="shared" si="18"/>
        <v>74</v>
      </c>
      <c r="U18" s="147">
        <f>IF((C18-'R Directo'!$E$7)&gt;0,C18-'R Directo'!$E$7,0)</f>
        <v>16.899999999999999</v>
      </c>
      <c r="V18" s="132">
        <f>IF((D18-'R Directo'!$F$7)&gt;0,D18-'R Directo'!$F$7,0)</f>
        <v>13.200000000000003</v>
      </c>
      <c r="W18" s="132">
        <f>IF((E18-'R Directo'!$G$7)&gt;0,E18-'R Directo'!$G$7,0)</f>
        <v>19.299999999999997</v>
      </c>
      <c r="X18" s="132">
        <f>IF((F18-'R Directo'!$H$7)&gt;0,F18-'R Directo'!$H$7,0)</f>
        <v>25.6</v>
      </c>
      <c r="Y18" s="135">
        <f>IF((G18-'R Directo'!$I$7)&gt;0,G18-'R Directo'!$I$7,0)</f>
        <v>22.799999999999997</v>
      </c>
      <c r="Z18" s="135">
        <f>IF((H18-'R Directo'!$J$7)&gt;0,H18-'R Directo'!$J$7,0)</f>
        <v>30.299999999999997</v>
      </c>
      <c r="AA18" s="135">
        <f>IF((I18-'R Directo'!$K$7)&gt;0,I18-'R Directo'!$K$7,0)</f>
        <v>32</v>
      </c>
      <c r="AB18" s="132">
        <f>IF((J18-'R Directo'!$L$7)&gt;0,J18-'R Directo'!$L$7,0)</f>
        <v>44.3</v>
      </c>
      <c r="AC18" s="132">
        <f>IF((K18-'R Directo'!$M$7)&gt;0,K18-'R Directo'!$M$7,0)</f>
        <v>29.700000000000003</v>
      </c>
      <c r="AD18" s="132">
        <f>IF((L18-'R Directo'!$N$7)&gt;0,L18-'R Directo'!$N$7,0)</f>
        <v>28.299999999999997</v>
      </c>
      <c r="AE18" s="132">
        <f>IF((M18-'R Directo'!$O$7)&gt;0,M18-'R Directo'!$O$7,0)</f>
        <v>28.700000000000003</v>
      </c>
      <c r="AF18" s="135">
        <f>IF((N18-'R Directo'!$P$7)&gt;0,N18-'R Directo'!$P$7,0)</f>
        <v>27.4</v>
      </c>
      <c r="AG18" s="132">
        <f>IF((O18-'R Directo'!$Q$7)&gt;0,O18-'R Directo'!$Q$7,0)</f>
        <v>26.1</v>
      </c>
      <c r="AH18" s="135">
        <f>IF((P18-'R Directo'!$R$7)&gt;0,P18-'R Directo'!$R$7,0)</f>
        <v>26</v>
      </c>
      <c r="AI18" s="132">
        <f>IF((Q18-'R Directo'!$S$7)&gt;0,Q18-'R Directo'!$S$7,0)</f>
        <v>25.6</v>
      </c>
      <c r="AJ18" s="136">
        <f>IF((R18-'R Directo'!$T$7)&gt;0,R18-'R Directo'!$T$7,0)</f>
        <v>21.9</v>
      </c>
      <c r="AK18" s="355">
        <f t="shared" si="19"/>
        <v>418.09999999999997</v>
      </c>
      <c r="AL18" s="118">
        <f t="shared" si="23"/>
        <v>0</v>
      </c>
      <c r="AM18" s="116">
        <f t="shared" si="20"/>
        <v>0</v>
      </c>
      <c r="AO18" s="353">
        <f>IF((D18-'R Directo'!$F$8)&gt;0,D18-'R Directo'!$F$8,0)</f>
        <v>13</v>
      </c>
      <c r="AP18" s="142">
        <f>IF((E18-'R Directo'!$G$8)&gt;0,E18-'R Directo'!$G$8,0)</f>
        <v>19</v>
      </c>
      <c r="AQ18" s="142">
        <f>IF((F18-'R Directo'!$H$8)&gt;0,F18-'R Directo'!$H$8,0)</f>
        <v>26</v>
      </c>
      <c r="AR18" s="142">
        <f>IF((G18-'R Directo'!$I$8)&gt;0,G18-'R Directo'!$I$8,0)</f>
        <v>23</v>
      </c>
      <c r="AS18" s="142">
        <f>IF((H18-'R Directo'!$J$8)&gt;0,H18-'R Directo'!$J$8,0)</f>
        <v>30</v>
      </c>
      <c r="AT18" s="142">
        <f>IF((I18-'R Directo'!$K$8)&gt;0,I18-'R Directo'!$K$8,0)</f>
        <v>32</v>
      </c>
      <c r="AU18" s="142">
        <f>IF((J18-'R Directo'!$L$8)&gt;0,J18-'R Directo'!$L$8,0)</f>
        <v>44</v>
      </c>
      <c r="AV18" s="142">
        <f>IF((K18-'R Directo'!$M$8)&gt;0,K18-'R Directo'!$M$8,0)</f>
        <v>30</v>
      </c>
      <c r="AW18" s="142">
        <f>IF((L18-'R Directo'!$N$8)&gt;0,L18-'R Directo'!$N$8,0)</f>
        <v>28</v>
      </c>
      <c r="AX18" s="142">
        <f>IF((M18-'R Directo'!$O$8)&gt;0,M18-'R Directo'!$O$8,0)</f>
        <v>29</v>
      </c>
      <c r="AY18" s="142">
        <f>IF((N18-'R Directo'!$P$8)&gt;0,N18-'R Directo'!$P$8,0)</f>
        <v>27</v>
      </c>
      <c r="AZ18" s="142">
        <f>IF((O18-'R Directo'!$Q$8)&gt;0,O18-'R Directo'!$Q$8,0)</f>
        <v>26</v>
      </c>
      <c r="BA18" s="142">
        <f>IF((P18-'R Directo'!$R$8)&gt;0,P18-'R Directo'!$R$8,0)</f>
        <v>26</v>
      </c>
      <c r="BB18" s="142">
        <f>IF((Q18-'R Directo'!$S$8)&gt;0,Q18-'R Directo'!$S$8,0)</f>
        <v>26</v>
      </c>
      <c r="BC18" s="142">
        <f>IF((R18-'R Directo'!$T$8)&gt;0,R18-'R Directo'!$T$8,0)</f>
        <v>22</v>
      </c>
      <c r="BD18" s="354">
        <f>IF((S18-'R Directo'!$U$8)&gt;0,S18-'R Directo'!$U$8,0)</f>
        <v>21</v>
      </c>
      <c r="BE18" s="127">
        <f t="shared" si="24"/>
        <v>401</v>
      </c>
      <c r="BF18" s="128">
        <f t="shared" si="21"/>
        <v>0</v>
      </c>
      <c r="BG18" s="118">
        <f t="shared" si="25"/>
        <v>0</v>
      </c>
      <c r="BH18" s="118">
        <f t="shared" si="22"/>
        <v>0</v>
      </c>
    </row>
    <row r="19" spans="2:60" ht="14.25">
      <c r="B19" s="129">
        <v>-17</v>
      </c>
      <c r="C19" s="130">
        <f t="shared" si="2"/>
        <v>50</v>
      </c>
      <c r="D19" s="131">
        <f t="shared" si="3"/>
        <v>53</v>
      </c>
      <c r="E19" s="131">
        <f t="shared" si="4"/>
        <v>56</v>
      </c>
      <c r="F19" s="131">
        <f t="shared" si="5"/>
        <v>59</v>
      </c>
      <c r="G19" s="131">
        <f t="shared" si="6"/>
        <v>62</v>
      </c>
      <c r="H19" s="131">
        <f t="shared" si="7"/>
        <v>65</v>
      </c>
      <c r="I19" s="131">
        <f t="shared" si="8"/>
        <v>68</v>
      </c>
      <c r="J19" s="131">
        <f t="shared" si="9"/>
        <v>69</v>
      </c>
      <c r="K19" s="131">
        <f t="shared" si="10"/>
        <v>70</v>
      </c>
      <c r="L19" s="131">
        <f t="shared" si="11"/>
        <v>71</v>
      </c>
      <c r="M19" s="131">
        <f t="shared" si="12"/>
        <v>72</v>
      </c>
      <c r="N19" s="131">
        <f t="shared" si="13"/>
        <v>73</v>
      </c>
      <c r="O19" s="131">
        <f t="shared" si="14"/>
        <v>73</v>
      </c>
      <c r="P19" s="131">
        <f t="shared" si="15"/>
        <v>73</v>
      </c>
      <c r="Q19" s="131">
        <f t="shared" si="16"/>
        <v>73</v>
      </c>
      <c r="R19" s="132">
        <f t="shared" si="17"/>
        <v>73</v>
      </c>
      <c r="S19" s="133">
        <f t="shared" si="18"/>
        <v>73</v>
      </c>
      <c r="U19" s="147">
        <f>IF((C19-'R Directo'!$E$7)&gt;0,C19-'R Directo'!$E$7,0)</f>
        <v>15.899999999999999</v>
      </c>
      <c r="V19" s="132">
        <f>IF((D19-'R Directo'!$F$7)&gt;0,D19-'R Directo'!$F$7,0)</f>
        <v>12.200000000000003</v>
      </c>
      <c r="W19" s="132">
        <f>IF((E19-'R Directo'!$G$7)&gt;0,E19-'R Directo'!$G$7,0)</f>
        <v>18.299999999999997</v>
      </c>
      <c r="X19" s="132">
        <f>IF((F19-'R Directo'!$H$7)&gt;0,F19-'R Directo'!$H$7,0)</f>
        <v>24.6</v>
      </c>
      <c r="Y19" s="135">
        <f>IF((G19-'R Directo'!$I$7)&gt;0,G19-'R Directo'!$I$7,0)</f>
        <v>21.799999999999997</v>
      </c>
      <c r="Z19" s="135">
        <f>IF((H19-'R Directo'!$J$7)&gt;0,H19-'R Directo'!$J$7,0)</f>
        <v>29.299999999999997</v>
      </c>
      <c r="AA19" s="135">
        <f>IF((I19-'R Directo'!$K$7)&gt;0,I19-'R Directo'!$K$7,0)</f>
        <v>31</v>
      </c>
      <c r="AB19" s="132">
        <f>IF((J19-'R Directo'!$L$7)&gt;0,J19-'R Directo'!$L$7,0)</f>
        <v>43.3</v>
      </c>
      <c r="AC19" s="132">
        <f>IF((K19-'R Directo'!$M$7)&gt;0,K19-'R Directo'!$M$7,0)</f>
        <v>28.700000000000003</v>
      </c>
      <c r="AD19" s="132">
        <f>IF((L19-'R Directo'!$N$7)&gt;0,L19-'R Directo'!$N$7,0)</f>
        <v>27.299999999999997</v>
      </c>
      <c r="AE19" s="132">
        <f>IF((M19-'R Directo'!$O$7)&gt;0,M19-'R Directo'!$O$7,0)</f>
        <v>27.700000000000003</v>
      </c>
      <c r="AF19" s="135">
        <f>IF((N19-'R Directo'!$P$7)&gt;0,N19-'R Directo'!$P$7,0)</f>
        <v>26.4</v>
      </c>
      <c r="AG19" s="132">
        <f>IF((O19-'R Directo'!$Q$7)&gt;0,O19-'R Directo'!$Q$7,0)</f>
        <v>25.1</v>
      </c>
      <c r="AH19" s="135">
        <f>IF((P19-'R Directo'!$R$7)&gt;0,P19-'R Directo'!$R$7,0)</f>
        <v>25</v>
      </c>
      <c r="AI19" s="132">
        <f>IF((Q19-'R Directo'!$S$7)&gt;0,Q19-'R Directo'!$S$7,0)</f>
        <v>24.6</v>
      </c>
      <c r="AJ19" s="136">
        <f>IF((R19-'R Directo'!$T$7)&gt;0,R19-'R Directo'!$T$7,0)</f>
        <v>20.9</v>
      </c>
      <c r="AK19" s="355">
        <f t="shared" si="19"/>
        <v>402.09999999999997</v>
      </c>
      <c r="AL19" s="118">
        <f t="shared" si="23"/>
        <v>0</v>
      </c>
      <c r="AM19" s="116">
        <f t="shared" si="20"/>
        <v>0</v>
      </c>
      <c r="AO19" s="353">
        <f>IF((D19-'R Directo'!$F$8)&gt;0,D19-'R Directo'!$F$8,0)</f>
        <v>12</v>
      </c>
      <c r="AP19" s="142">
        <f>IF((E19-'R Directo'!$G$8)&gt;0,E19-'R Directo'!$G$8,0)</f>
        <v>18</v>
      </c>
      <c r="AQ19" s="142">
        <f>IF((F19-'R Directo'!$H$8)&gt;0,F19-'R Directo'!$H$8,0)</f>
        <v>25</v>
      </c>
      <c r="AR19" s="142">
        <f>IF((G19-'R Directo'!$I$8)&gt;0,G19-'R Directo'!$I$8,0)</f>
        <v>22</v>
      </c>
      <c r="AS19" s="142">
        <f>IF((H19-'R Directo'!$J$8)&gt;0,H19-'R Directo'!$J$8,0)</f>
        <v>29</v>
      </c>
      <c r="AT19" s="142">
        <f>IF((I19-'R Directo'!$K$8)&gt;0,I19-'R Directo'!$K$8,0)</f>
        <v>31</v>
      </c>
      <c r="AU19" s="142">
        <f>IF((J19-'R Directo'!$L$8)&gt;0,J19-'R Directo'!$L$8,0)</f>
        <v>43</v>
      </c>
      <c r="AV19" s="142">
        <f>IF((K19-'R Directo'!$M$8)&gt;0,K19-'R Directo'!$M$8,0)</f>
        <v>29</v>
      </c>
      <c r="AW19" s="142">
        <f>IF((L19-'R Directo'!$N$8)&gt;0,L19-'R Directo'!$N$8,0)</f>
        <v>27</v>
      </c>
      <c r="AX19" s="142">
        <f>IF((M19-'R Directo'!$O$8)&gt;0,M19-'R Directo'!$O$8,0)</f>
        <v>28</v>
      </c>
      <c r="AY19" s="142">
        <f>IF((N19-'R Directo'!$P$8)&gt;0,N19-'R Directo'!$P$8,0)</f>
        <v>26</v>
      </c>
      <c r="AZ19" s="142">
        <f>IF((O19-'R Directo'!$Q$8)&gt;0,O19-'R Directo'!$Q$8,0)</f>
        <v>25</v>
      </c>
      <c r="BA19" s="142">
        <f>IF((P19-'R Directo'!$R$8)&gt;0,P19-'R Directo'!$R$8,0)</f>
        <v>25</v>
      </c>
      <c r="BB19" s="142">
        <f>IF((Q19-'R Directo'!$S$8)&gt;0,Q19-'R Directo'!$S$8,0)</f>
        <v>25</v>
      </c>
      <c r="BC19" s="142">
        <f>IF((R19-'R Directo'!$T$8)&gt;0,R19-'R Directo'!$T$8,0)</f>
        <v>21</v>
      </c>
      <c r="BD19" s="354">
        <f>IF((S19-'R Directo'!$U$8)&gt;0,S19-'R Directo'!$U$8,0)</f>
        <v>20</v>
      </c>
      <c r="BE19" s="127">
        <f t="shared" si="24"/>
        <v>386</v>
      </c>
      <c r="BF19" s="128">
        <f t="shared" si="21"/>
        <v>0</v>
      </c>
      <c r="BG19" s="118">
        <f t="shared" si="25"/>
        <v>0</v>
      </c>
      <c r="BH19" s="118">
        <f t="shared" si="22"/>
        <v>0</v>
      </c>
    </row>
    <row r="20" spans="2:60" ht="14.25">
      <c r="B20" s="129">
        <v>-16</v>
      </c>
      <c r="C20" s="130">
        <f t="shared" si="2"/>
        <v>49</v>
      </c>
      <c r="D20" s="131">
        <f t="shared" si="3"/>
        <v>52</v>
      </c>
      <c r="E20" s="131">
        <f t="shared" si="4"/>
        <v>55</v>
      </c>
      <c r="F20" s="131">
        <f t="shared" si="5"/>
        <v>58</v>
      </c>
      <c r="G20" s="131">
        <f t="shared" si="6"/>
        <v>61</v>
      </c>
      <c r="H20" s="131">
        <f t="shared" si="7"/>
        <v>64</v>
      </c>
      <c r="I20" s="131">
        <f t="shared" si="8"/>
        <v>67</v>
      </c>
      <c r="J20" s="131">
        <f t="shared" si="9"/>
        <v>68</v>
      </c>
      <c r="K20" s="131">
        <f t="shared" si="10"/>
        <v>69</v>
      </c>
      <c r="L20" s="131">
        <f t="shared" si="11"/>
        <v>70</v>
      </c>
      <c r="M20" s="131">
        <f t="shared" si="12"/>
        <v>71</v>
      </c>
      <c r="N20" s="131">
        <f t="shared" si="13"/>
        <v>72</v>
      </c>
      <c r="O20" s="131">
        <f t="shared" si="14"/>
        <v>72</v>
      </c>
      <c r="P20" s="131">
        <f t="shared" si="15"/>
        <v>72</v>
      </c>
      <c r="Q20" s="131">
        <f t="shared" si="16"/>
        <v>72</v>
      </c>
      <c r="R20" s="132">
        <f t="shared" si="17"/>
        <v>72</v>
      </c>
      <c r="S20" s="133">
        <f t="shared" si="18"/>
        <v>72</v>
      </c>
      <c r="U20" s="147">
        <f>IF((C20-'R Directo'!$E$7)&gt;0,C20-'R Directo'!$E$7,0)</f>
        <v>14.899999999999999</v>
      </c>
      <c r="V20" s="132">
        <f>IF((D20-'R Directo'!$F$7)&gt;0,D20-'R Directo'!$F$7,0)</f>
        <v>11.200000000000003</v>
      </c>
      <c r="W20" s="132">
        <f>IF((E20-'R Directo'!$G$7)&gt;0,E20-'R Directo'!$G$7,0)</f>
        <v>17.299999999999997</v>
      </c>
      <c r="X20" s="132">
        <f>IF((F20-'R Directo'!$H$7)&gt;0,F20-'R Directo'!$H$7,0)</f>
        <v>23.6</v>
      </c>
      <c r="Y20" s="135">
        <f>IF((G20-'R Directo'!$I$7)&gt;0,G20-'R Directo'!$I$7,0)</f>
        <v>20.799999999999997</v>
      </c>
      <c r="Z20" s="135">
        <f>IF((H20-'R Directo'!$J$7)&gt;0,H20-'R Directo'!$J$7,0)</f>
        <v>28.299999999999997</v>
      </c>
      <c r="AA20" s="135">
        <f>IF((I20-'R Directo'!$K$7)&gt;0,I20-'R Directo'!$K$7,0)</f>
        <v>30</v>
      </c>
      <c r="AB20" s="132">
        <f>IF((J20-'R Directo'!$L$7)&gt;0,J20-'R Directo'!$L$7,0)</f>
        <v>42.3</v>
      </c>
      <c r="AC20" s="132">
        <f>IF((K20-'R Directo'!$M$7)&gt;0,K20-'R Directo'!$M$7,0)</f>
        <v>27.700000000000003</v>
      </c>
      <c r="AD20" s="132">
        <f>IF((L20-'R Directo'!$N$7)&gt;0,L20-'R Directo'!$N$7,0)</f>
        <v>26.299999999999997</v>
      </c>
      <c r="AE20" s="132">
        <f>IF((M20-'R Directo'!$O$7)&gt;0,M20-'R Directo'!$O$7,0)</f>
        <v>26.700000000000003</v>
      </c>
      <c r="AF20" s="135">
        <f>IF((N20-'R Directo'!$P$7)&gt;0,N20-'R Directo'!$P$7,0)</f>
        <v>25.4</v>
      </c>
      <c r="AG20" s="132">
        <f>IF((O20-'R Directo'!$Q$7)&gt;0,O20-'R Directo'!$Q$7,0)</f>
        <v>24.1</v>
      </c>
      <c r="AH20" s="135">
        <f>IF((P20-'R Directo'!$R$7)&gt;0,P20-'R Directo'!$R$7,0)</f>
        <v>24</v>
      </c>
      <c r="AI20" s="132">
        <f>IF((Q20-'R Directo'!$S$7)&gt;0,Q20-'R Directo'!$S$7,0)</f>
        <v>23.6</v>
      </c>
      <c r="AJ20" s="136">
        <f>IF((R20-'R Directo'!$T$7)&gt;0,R20-'R Directo'!$T$7,0)</f>
        <v>19.899999999999999</v>
      </c>
      <c r="AK20" s="355">
        <f t="shared" si="19"/>
        <v>386.09999999999997</v>
      </c>
      <c r="AL20" s="118">
        <f t="shared" si="23"/>
        <v>0</v>
      </c>
      <c r="AM20" s="116">
        <f t="shared" si="20"/>
        <v>0</v>
      </c>
      <c r="AO20" s="353">
        <f>IF((D20-'R Directo'!$F$8)&gt;0,D20-'R Directo'!$F$8,0)</f>
        <v>11</v>
      </c>
      <c r="AP20" s="142">
        <f>IF((E20-'R Directo'!$G$8)&gt;0,E20-'R Directo'!$G$8,0)</f>
        <v>17</v>
      </c>
      <c r="AQ20" s="142">
        <f>IF((F20-'R Directo'!$H$8)&gt;0,F20-'R Directo'!$H$8,0)</f>
        <v>24</v>
      </c>
      <c r="AR20" s="142">
        <f>IF((G20-'R Directo'!$I$8)&gt;0,G20-'R Directo'!$I$8,0)</f>
        <v>21</v>
      </c>
      <c r="AS20" s="142">
        <f>IF((H20-'R Directo'!$J$8)&gt;0,H20-'R Directo'!$J$8,0)</f>
        <v>28</v>
      </c>
      <c r="AT20" s="142">
        <f>IF((I20-'R Directo'!$K$8)&gt;0,I20-'R Directo'!$K$8,0)</f>
        <v>30</v>
      </c>
      <c r="AU20" s="142">
        <f>IF((J20-'R Directo'!$L$8)&gt;0,J20-'R Directo'!$L$8,0)</f>
        <v>42</v>
      </c>
      <c r="AV20" s="142">
        <f>IF((K20-'R Directo'!$M$8)&gt;0,K20-'R Directo'!$M$8,0)</f>
        <v>28</v>
      </c>
      <c r="AW20" s="142">
        <f>IF((L20-'R Directo'!$N$8)&gt;0,L20-'R Directo'!$N$8,0)</f>
        <v>26</v>
      </c>
      <c r="AX20" s="142">
        <f>IF((M20-'R Directo'!$O$8)&gt;0,M20-'R Directo'!$O$8,0)</f>
        <v>27</v>
      </c>
      <c r="AY20" s="142">
        <f>IF((N20-'R Directo'!$P$8)&gt;0,N20-'R Directo'!$P$8,0)</f>
        <v>25</v>
      </c>
      <c r="AZ20" s="142">
        <f>IF((O20-'R Directo'!$Q$8)&gt;0,O20-'R Directo'!$Q$8,0)</f>
        <v>24</v>
      </c>
      <c r="BA20" s="142">
        <f>IF((P20-'R Directo'!$R$8)&gt;0,P20-'R Directo'!$R$8,0)</f>
        <v>24</v>
      </c>
      <c r="BB20" s="142">
        <f>IF((Q20-'R Directo'!$S$8)&gt;0,Q20-'R Directo'!$S$8,0)</f>
        <v>24</v>
      </c>
      <c r="BC20" s="142">
        <f>IF((R20-'R Directo'!$T$8)&gt;0,R20-'R Directo'!$T$8,0)</f>
        <v>20</v>
      </c>
      <c r="BD20" s="354">
        <f>IF((S20-'R Directo'!$U$8)&gt;0,S20-'R Directo'!$U$8,0)</f>
        <v>19</v>
      </c>
      <c r="BE20" s="127">
        <f t="shared" si="24"/>
        <v>371</v>
      </c>
      <c r="BF20" s="128">
        <f t="shared" si="21"/>
        <v>0</v>
      </c>
      <c r="BG20" s="118">
        <f t="shared" si="25"/>
        <v>0</v>
      </c>
      <c r="BH20" s="118">
        <f t="shared" si="22"/>
        <v>0</v>
      </c>
    </row>
    <row r="21" spans="2:60" ht="14.25">
      <c r="B21" s="129">
        <v>-15</v>
      </c>
      <c r="C21" s="130">
        <f t="shared" si="2"/>
        <v>48</v>
      </c>
      <c r="D21" s="131">
        <f t="shared" si="3"/>
        <v>51</v>
      </c>
      <c r="E21" s="131">
        <f t="shared" si="4"/>
        <v>54</v>
      </c>
      <c r="F21" s="131">
        <f t="shared" si="5"/>
        <v>57</v>
      </c>
      <c r="G21" s="131">
        <f t="shared" si="6"/>
        <v>60</v>
      </c>
      <c r="H21" s="131">
        <f t="shared" si="7"/>
        <v>63</v>
      </c>
      <c r="I21" s="131">
        <f t="shared" si="8"/>
        <v>66</v>
      </c>
      <c r="J21" s="131">
        <f t="shared" si="9"/>
        <v>67</v>
      </c>
      <c r="K21" s="131">
        <f t="shared" si="10"/>
        <v>68</v>
      </c>
      <c r="L21" s="131">
        <f t="shared" si="11"/>
        <v>69</v>
      </c>
      <c r="M21" s="131">
        <f t="shared" si="12"/>
        <v>70</v>
      </c>
      <c r="N21" s="131">
        <f t="shared" si="13"/>
        <v>71</v>
      </c>
      <c r="O21" s="131">
        <f t="shared" si="14"/>
        <v>71</v>
      </c>
      <c r="P21" s="131">
        <f t="shared" si="15"/>
        <v>71</v>
      </c>
      <c r="Q21" s="131">
        <f t="shared" si="16"/>
        <v>71</v>
      </c>
      <c r="R21" s="132">
        <f t="shared" si="17"/>
        <v>71</v>
      </c>
      <c r="S21" s="133">
        <f t="shared" si="18"/>
        <v>71</v>
      </c>
      <c r="U21" s="147">
        <f>IF((C21-'R Directo'!$E$7)&gt;0,C21-'R Directo'!$E$7,0)</f>
        <v>13.899999999999999</v>
      </c>
      <c r="V21" s="132">
        <f>IF((D21-'R Directo'!$F$7)&gt;0,D21-'R Directo'!$F$7,0)</f>
        <v>10.200000000000003</v>
      </c>
      <c r="W21" s="132">
        <f>IF((E21-'R Directo'!$G$7)&gt;0,E21-'R Directo'!$G$7,0)</f>
        <v>16.299999999999997</v>
      </c>
      <c r="X21" s="132">
        <f>IF((F21-'R Directo'!$H$7)&gt;0,F21-'R Directo'!$H$7,0)</f>
        <v>22.6</v>
      </c>
      <c r="Y21" s="135">
        <f>IF((G21-'R Directo'!$I$7)&gt;0,G21-'R Directo'!$I$7,0)</f>
        <v>19.799999999999997</v>
      </c>
      <c r="Z21" s="135">
        <f>IF((H21-'R Directo'!$J$7)&gt;0,H21-'R Directo'!$J$7,0)</f>
        <v>27.299999999999997</v>
      </c>
      <c r="AA21" s="135">
        <f>IF((I21-'R Directo'!$K$7)&gt;0,I21-'R Directo'!$K$7,0)</f>
        <v>29</v>
      </c>
      <c r="AB21" s="132">
        <f>IF((J21-'R Directo'!$L$7)&gt;0,J21-'R Directo'!$L$7,0)</f>
        <v>41.3</v>
      </c>
      <c r="AC21" s="132">
        <f>IF((K21-'R Directo'!$M$7)&gt;0,K21-'R Directo'!$M$7,0)</f>
        <v>26.700000000000003</v>
      </c>
      <c r="AD21" s="132">
        <f>IF((L21-'R Directo'!$N$7)&gt;0,L21-'R Directo'!$N$7,0)</f>
        <v>25.299999999999997</v>
      </c>
      <c r="AE21" s="132">
        <f>IF((M21-'R Directo'!$O$7)&gt;0,M21-'R Directo'!$O$7,0)</f>
        <v>25.700000000000003</v>
      </c>
      <c r="AF21" s="135">
        <f>IF((N21-'R Directo'!$P$7)&gt;0,N21-'R Directo'!$P$7,0)</f>
        <v>24.4</v>
      </c>
      <c r="AG21" s="132">
        <f>IF((O21-'R Directo'!$Q$7)&gt;0,O21-'R Directo'!$Q$7,0)</f>
        <v>23.1</v>
      </c>
      <c r="AH21" s="135">
        <f>IF((P21-'R Directo'!$R$7)&gt;0,P21-'R Directo'!$R$7,0)</f>
        <v>23</v>
      </c>
      <c r="AI21" s="132">
        <f>IF((Q21-'R Directo'!$S$7)&gt;0,Q21-'R Directo'!$S$7,0)</f>
        <v>22.6</v>
      </c>
      <c r="AJ21" s="136">
        <f>IF((R21-'R Directo'!$T$7)&gt;0,R21-'R Directo'!$T$7,0)</f>
        <v>18.899999999999999</v>
      </c>
      <c r="AK21" s="355">
        <f t="shared" si="19"/>
        <v>370.09999999999997</v>
      </c>
      <c r="AL21" s="118">
        <f t="shared" si="23"/>
        <v>0</v>
      </c>
      <c r="AM21" s="116">
        <f t="shared" si="20"/>
        <v>0</v>
      </c>
      <c r="AO21" s="353">
        <f>IF((D21-'R Directo'!$F$8)&gt;0,D21-'R Directo'!$F$8,0)</f>
        <v>10</v>
      </c>
      <c r="AP21" s="142">
        <f>IF((E21-'R Directo'!$G$8)&gt;0,E21-'R Directo'!$G$8,0)</f>
        <v>16</v>
      </c>
      <c r="AQ21" s="142">
        <f>IF((F21-'R Directo'!$H$8)&gt;0,F21-'R Directo'!$H$8,0)</f>
        <v>23</v>
      </c>
      <c r="AR21" s="142">
        <f>IF((G21-'R Directo'!$I$8)&gt;0,G21-'R Directo'!$I$8,0)</f>
        <v>20</v>
      </c>
      <c r="AS21" s="142">
        <f>IF((H21-'R Directo'!$J$8)&gt;0,H21-'R Directo'!$J$8,0)</f>
        <v>27</v>
      </c>
      <c r="AT21" s="142">
        <f>IF((I21-'R Directo'!$K$8)&gt;0,I21-'R Directo'!$K$8,0)</f>
        <v>29</v>
      </c>
      <c r="AU21" s="142">
        <f>IF((J21-'R Directo'!$L$8)&gt;0,J21-'R Directo'!$L$8,0)</f>
        <v>41</v>
      </c>
      <c r="AV21" s="142">
        <f>IF((K21-'R Directo'!$M$8)&gt;0,K21-'R Directo'!$M$8,0)</f>
        <v>27</v>
      </c>
      <c r="AW21" s="142">
        <f>IF((L21-'R Directo'!$N$8)&gt;0,L21-'R Directo'!$N$8,0)</f>
        <v>25</v>
      </c>
      <c r="AX21" s="142">
        <f>IF((M21-'R Directo'!$O$8)&gt;0,M21-'R Directo'!$O$8,0)</f>
        <v>26</v>
      </c>
      <c r="AY21" s="142">
        <f>IF((N21-'R Directo'!$P$8)&gt;0,N21-'R Directo'!$P$8,0)</f>
        <v>24</v>
      </c>
      <c r="AZ21" s="142">
        <f>IF((O21-'R Directo'!$Q$8)&gt;0,O21-'R Directo'!$Q$8,0)</f>
        <v>23</v>
      </c>
      <c r="BA21" s="142">
        <f>IF((P21-'R Directo'!$R$8)&gt;0,P21-'R Directo'!$R$8,0)</f>
        <v>23</v>
      </c>
      <c r="BB21" s="142">
        <f>IF((Q21-'R Directo'!$S$8)&gt;0,Q21-'R Directo'!$S$8,0)</f>
        <v>23</v>
      </c>
      <c r="BC21" s="142">
        <f>IF((R21-'R Directo'!$T$8)&gt;0,R21-'R Directo'!$T$8,0)</f>
        <v>19</v>
      </c>
      <c r="BD21" s="354">
        <f>IF((S21-'R Directo'!$U$8)&gt;0,S21-'R Directo'!$U$8,0)</f>
        <v>18</v>
      </c>
      <c r="BE21" s="127">
        <f t="shared" si="24"/>
        <v>356</v>
      </c>
      <c r="BF21" s="128">
        <f t="shared" si="21"/>
        <v>0</v>
      </c>
      <c r="BG21" s="118">
        <f t="shared" si="25"/>
        <v>0</v>
      </c>
      <c r="BH21" s="118">
        <f t="shared" si="22"/>
        <v>0</v>
      </c>
    </row>
    <row r="22" spans="2:60" ht="14.25">
      <c r="B22" s="129">
        <v>-14</v>
      </c>
      <c r="C22" s="130">
        <f t="shared" si="2"/>
        <v>47</v>
      </c>
      <c r="D22" s="131">
        <f t="shared" si="3"/>
        <v>50</v>
      </c>
      <c r="E22" s="131">
        <f t="shared" si="4"/>
        <v>53</v>
      </c>
      <c r="F22" s="131">
        <f t="shared" si="5"/>
        <v>56</v>
      </c>
      <c r="G22" s="131">
        <f t="shared" si="6"/>
        <v>59</v>
      </c>
      <c r="H22" s="131">
        <f t="shared" si="7"/>
        <v>62</v>
      </c>
      <c r="I22" s="131">
        <f t="shared" si="8"/>
        <v>65</v>
      </c>
      <c r="J22" s="131">
        <f t="shared" si="9"/>
        <v>66</v>
      </c>
      <c r="K22" s="131">
        <f t="shared" si="10"/>
        <v>67</v>
      </c>
      <c r="L22" s="131">
        <f t="shared" si="11"/>
        <v>68</v>
      </c>
      <c r="M22" s="131">
        <f t="shared" si="12"/>
        <v>69</v>
      </c>
      <c r="N22" s="131">
        <f t="shared" si="13"/>
        <v>70</v>
      </c>
      <c r="O22" s="131">
        <f t="shared" si="14"/>
        <v>70</v>
      </c>
      <c r="P22" s="131">
        <f t="shared" si="15"/>
        <v>70</v>
      </c>
      <c r="Q22" s="131">
        <f t="shared" si="16"/>
        <v>70</v>
      </c>
      <c r="R22" s="132">
        <f t="shared" si="17"/>
        <v>70</v>
      </c>
      <c r="S22" s="133">
        <f t="shared" si="18"/>
        <v>70</v>
      </c>
      <c r="U22" s="147">
        <f>IF((C22-'R Directo'!$E$7)&gt;0,C22-'R Directo'!$E$7,0)</f>
        <v>12.899999999999999</v>
      </c>
      <c r="V22" s="132">
        <f>IF((D22-'R Directo'!$F$7)&gt;0,D22-'R Directo'!$F$7,0)</f>
        <v>9.2000000000000028</v>
      </c>
      <c r="W22" s="132">
        <f>IF((E22-'R Directo'!$G$7)&gt;0,E22-'R Directo'!$G$7,0)</f>
        <v>15.299999999999997</v>
      </c>
      <c r="X22" s="132">
        <f>IF((F22-'R Directo'!$H$7)&gt;0,F22-'R Directo'!$H$7,0)</f>
        <v>21.6</v>
      </c>
      <c r="Y22" s="135">
        <f>IF((G22-'R Directo'!$I$7)&gt;0,G22-'R Directo'!$I$7,0)</f>
        <v>18.799999999999997</v>
      </c>
      <c r="Z22" s="135">
        <f>IF((H22-'R Directo'!$J$7)&gt;0,H22-'R Directo'!$J$7,0)</f>
        <v>26.299999999999997</v>
      </c>
      <c r="AA22" s="135">
        <f>IF((I22-'R Directo'!$K$7)&gt;0,I22-'R Directo'!$K$7,0)</f>
        <v>28</v>
      </c>
      <c r="AB22" s="132">
        <f>IF((J22-'R Directo'!$L$7)&gt;0,J22-'R Directo'!$L$7,0)</f>
        <v>40.299999999999997</v>
      </c>
      <c r="AC22" s="132">
        <f>IF((K22-'R Directo'!$M$7)&gt;0,K22-'R Directo'!$M$7,0)</f>
        <v>25.700000000000003</v>
      </c>
      <c r="AD22" s="132">
        <f>IF((L22-'R Directo'!$N$7)&gt;0,L22-'R Directo'!$N$7,0)</f>
        <v>24.299999999999997</v>
      </c>
      <c r="AE22" s="132">
        <f>IF((M22-'R Directo'!$O$7)&gt;0,M22-'R Directo'!$O$7,0)</f>
        <v>24.700000000000003</v>
      </c>
      <c r="AF22" s="135">
        <f>IF((N22-'R Directo'!$P$7)&gt;0,N22-'R Directo'!$P$7,0)</f>
        <v>23.4</v>
      </c>
      <c r="AG22" s="132">
        <f>IF((O22-'R Directo'!$Q$7)&gt;0,O22-'R Directo'!$Q$7,0)</f>
        <v>22.1</v>
      </c>
      <c r="AH22" s="135">
        <f>IF((P22-'R Directo'!$R$7)&gt;0,P22-'R Directo'!$R$7,0)</f>
        <v>22</v>
      </c>
      <c r="AI22" s="132">
        <f>IF((Q22-'R Directo'!$S$7)&gt;0,Q22-'R Directo'!$S$7,0)</f>
        <v>21.6</v>
      </c>
      <c r="AJ22" s="136">
        <f>IF((R22-'R Directo'!$T$7)&gt;0,R22-'R Directo'!$T$7,0)</f>
        <v>17.899999999999999</v>
      </c>
      <c r="AK22" s="355">
        <f t="shared" si="19"/>
        <v>354.09999999999997</v>
      </c>
      <c r="AL22" s="118">
        <f t="shared" si="23"/>
        <v>0</v>
      </c>
      <c r="AM22" s="116">
        <f t="shared" si="20"/>
        <v>0</v>
      </c>
      <c r="AO22" s="353">
        <f>IF((D22-'R Directo'!$F$8)&gt;0,D22-'R Directo'!$F$8,0)</f>
        <v>9</v>
      </c>
      <c r="AP22" s="142">
        <f>IF((E22-'R Directo'!$G$8)&gt;0,E22-'R Directo'!$G$8,0)</f>
        <v>15</v>
      </c>
      <c r="AQ22" s="142">
        <f>IF((F22-'R Directo'!$H$8)&gt;0,F22-'R Directo'!$H$8,0)</f>
        <v>22</v>
      </c>
      <c r="AR22" s="142">
        <f>IF((G22-'R Directo'!$I$8)&gt;0,G22-'R Directo'!$I$8,0)</f>
        <v>19</v>
      </c>
      <c r="AS22" s="142">
        <f>IF((H22-'R Directo'!$J$8)&gt;0,H22-'R Directo'!$J$8,0)</f>
        <v>26</v>
      </c>
      <c r="AT22" s="142">
        <f>IF((I22-'R Directo'!$K$8)&gt;0,I22-'R Directo'!$K$8,0)</f>
        <v>28</v>
      </c>
      <c r="AU22" s="142">
        <f>IF((J22-'R Directo'!$L$8)&gt;0,J22-'R Directo'!$L$8,0)</f>
        <v>40</v>
      </c>
      <c r="AV22" s="142">
        <f>IF((K22-'R Directo'!$M$8)&gt;0,K22-'R Directo'!$M$8,0)</f>
        <v>26</v>
      </c>
      <c r="AW22" s="142">
        <f>IF((L22-'R Directo'!$N$8)&gt;0,L22-'R Directo'!$N$8,0)</f>
        <v>24</v>
      </c>
      <c r="AX22" s="142">
        <f>IF((M22-'R Directo'!$O$8)&gt;0,M22-'R Directo'!$O$8,0)</f>
        <v>25</v>
      </c>
      <c r="AY22" s="142">
        <f>IF((N22-'R Directo'!$P$8)&gt;0,N22-'R Directo'!$P$8,0)</f>
        <v>23</v>
      </c>
      <c r="AZ22" s="142">
        <f>IF((O22-'R Directo'!$Q$8)&gt;0,O22-'R Directo'!$Q$8,0)</f>
        <v>22</v>
      </c>
      <c r="BA22" s="142">
        <f>IF((P22-'R Directo'!$R$8)&gt;0,P22-'R Directo'!$R$8,0)</f>
        <v>22</v>
      </c>
      <c r="BB22" s="142">
        <f>IF((Q22-'R Directo'!$S$8)&gt;0,Q22-'R Directo'!$S$8,0)</f>
        <v>22</v>
      </c>
      <c r="BC22" s="142">
        <f>IF((R22-'R Directo'!$T$8)&gt;0,R22-'R Directo'!$T$8,0)</f>
        <v>18</v>
      </c>
      <c r="BD22" s="354">
        <f>IF((S22-'R Directo'!$U$8)&gt;0,S22-'R Directo'!$U$8,0)</f>
        <v>17</v>
      </c>
      <c r="BE22" s="127">
        <f t="shared" si="24"/>
        <v>341</v>
      </c>
      <c r="BF22" s="128">
        <f t="shared" si="21"/>
        <v>0</v>
      </c>
      <c r="BG22" s="118">
        <f t="shared" si="25"/>
        <v>0</v>
      </c>
      <c r="BH22" s="118">
        <f t="shared" si="22"/>
        <v>0</v>
      </c>
    </row>
    <row r="23" spans="2:60" ht="14.25">
      <c r="B23" s="129">
        <v>-13</v>
      </c>
      <c r="C23" s="130">
        <f t="shared" si="2"/>
        <v>46</v>
      </c>
      <c r="D23" s="131">
        <f t="shared" si="3"/>
        <v>49</v>
      </c>
      <c r="E23" s="131">
        <f t="shared" si="4"/>
        <v>52</v>
      </c>
      <c r="F23" s="131">
        <f t="shared" si="5"/>
        <v>55</v>
      </c>
      <c r="G23" s="131">
        <f t="shared" si="6"/>
        <v>58</v>
      </c>
      <c r="H23" s="131">
        <f t="shared" si="7"/>
        <v>61</v>
      </c>
      <c r="I23" s="131">
        <f t="shared" si="8"/>
        <v>64</v>
      </c>
      <c r="J23" s="131">
        <f t="shared" si="9"/>
        <v>65</v>
      </c>
      <c r="K23" s="131">
        <f t="shared" si="10"/>
        <v>66</v>
      </c>
      <c r="L23" s="131">
        <f t="shared" si="11"/>
        <v>67</v>
      </c>
      <c r="M23" s="131">
        <f t="shared" si="12"/>
        <v>68</v>
      </c>
      <c r="N23" s="131">
        <f t="shared" si="13"/>
        <v>69</v>
      </c>
      <c r="O23" s="131">
        <f t="shared" si="14"/>
        <v>69</v>
      </c>
      <c r="P23" s="131">
        <f t="shared" si="15"/>
        <v>69</v>
      </c>
      <c r="Q23" s="131">
        <f t="shared" si="16"/>
        <v>69</v>
      </c>
      <c r="R23" s="132">
        <f t="shared" si="17"/>
        <v>69</v>
      </c>
      <c r="S23" s="133">
        <f t="shared" si="18"/>
        <v>69</v>
      </c>
      <c r="U23" s="147">
        <f>IF((C23-'R Directo'!$E$7)&gt;0,C23-'R Directo'!$E$7,0)</f>
        <v>11.899999999999999</v>
      </c>
      <c r="V23" s="132">
        <f>IF((D23-'R Directo'!$F$7)&gt;0,D23-'R Directo'!$F$7,0)</f>
        <v>8.2000000000000028</v>
      </c>
      <c r="W23" s="132">
        <f>IF((E23-'R Directo'!$G$7)&gt;0,E23-'R Directo'!$G$7,0)</f>
        <v>14.299999999999997</v>
      </c>
      <c r="X23" s="132">
        <f>IF((F23-'R Directo'!$H$7)&gt;0,F23-'R Directo'!$H$7,0)</f>
        <v>20.6</v>
      </c>
      <c r="Y23" s="135">
        <f>IF((G23-'R Directo'!$I$7)&gt;0,G23-'R Directo'!$I$7,0)</f>
        <v>17.799999999999997</v>
      </c>
      <c r="Z23" s="135">
        <f>IF((H23-'R Directo'!$J$7)&gt;0,H23-'R Directo'!$J$7,0)</f>
        <v>25.299999999999997</v>
      </c>
      <c r="AA23" s="135">
        <f>IF((I23-'R Directo'!$K$7)&gt;0,I23-'R Directo'!$K$7,0)</f>
        <v>27</v>
      </c>
      <c r="AB23" s="132">
        <f>IF((J23-'R Directo'!$L$7)&gt;0,J23-'R Directo'!$L$7,0)</f>
        <v>39.299999999999997</v>
      </c>
      <c r="AC23" s="132">
        <f>IF((K23-'R Directo'!$M$7)&gt;0,K23-'R Directo'!$M$7,0)</f>
        <v>24.700000000000003</v>
      </c>
      <c r="AD23" s="132">
        <f>IF((L23-'R Directo'!$N$7)&gt;0,L23-'R Directo'!$N$7,0)</f>
        <v>23.299999999999997</v>
      </c>
      <c r="AE23" s="132">
        <f>IF((M23-'R Directo'!$O$7)&gt;0,M23-'R Directo'!$O$7,0)</f>
        <v>23.700000000000003</v>
      </c>
      <c r="AF23" s="135">
        <f>IF((N23-'R Directo'!$P$7)&gt;0,N23-'R Directo'!$P$7,0)</f>
        <v>22.4</v>
      </c>
      <c r="AG23" s="132">
        <f>IF((O23-'R Directo'!$Q$7)&gt;0,O23-'R Directo'!$Q$7,0)</f>
        <v>21.1</v>
      </c>
      <c r="AH23" s="135">
        <f>IF((P23-'R Directo'!$R$7)&gt;0,P23-'R Directo'!$R$7,0)</f>
        <v>21</v>
      </c>
      <c r="AI23" s="132">
        <f>IF((Q23-'R Directo'!$S$7)&gt;0,Q23-'R Directo'!$S$7,0)</f>
        <v>20.6</v>
      </c>
      <c r="AJ23" s="136">
        <f>IF((R23-'R Directo'!$T$7)&gt;0,R23-'R Directo'!$T$7,0)</f>
        <v>16.899999999999999</v>
      </c>
      <c r="AK23" s="355">
        <f t="shared" si="19"/>
        <v>338.09999999999997</v>
      </c>
      <c r="AL23" s="118">
        <f t="shared" si="23"/>
        <v>0</v>
      </c>
      <c r="AM23" s="116">
        <f t="shared" si="20"/>
        <v>0</v>
      </c>
      <c r="AO23" s="353">
        <f>IF((D23-'R Directo'!$F$8)&gt;0,D23-'R Directo'!$F$8,0)</f>
        <v>8</v>
      </c>
      <c r="AP23" s="142">
        <f>IF((E23-'R Directo'!$G$8)&gt;0,E23-'R Directo'!$G$8,0)</f>
        <v>14</v>
      </c>
      <c r="AQ23" s="142">
        <f>IF((F23-'R Directo'!$H$8)&gt;0,F23-'R Directo'!$H$8,0)</f>
        <v>21</v>
      </c>
      <c r="AR23" s="142">
        <f>IF((G23-'R Directo'!$I$8)&gt;0,G23-'R Directo'!$I$8,0)</f>
        <v>18</v>
      </c>
      <c r="AS23" s="142">
        <f>IF((H23-'R Directo'!$J$8)&gt;0,H23-'R Directo'!$J$8,0)</f>
        <v>25</v>
      </c>
      <c r="AT23" s="142">
        <f>IF((I23-'R Directo'!$K$8)&gt;0,I23-'R Directo'!$K$8,0)</f>
        <v>27</v>
      </c>
      <c r="AU23" s="142">
        <f>IF((J23-'R Directo'!$L$8)&gt;0,J23-'R Directo'!$L$8,0)</f>
        <v>39</v>
      </c>
      <c r="AV23" s="142">
        <f>IF((K23-'R Directo'!$M$8)&gt;0,K23-'R Directo'!$M$8,0)</f>
        <v>25</v>
      </c>
      <c r="AW23" s="142">
        <f>IF((L23-'R Directo'!$N$8)&gt;0,L23-'R Directo'!$N$8,0)</f>
        <v>23</v>
      </c>
      <c r="AX23" s="142">
        <f>IF((M23-'R Directo'!$O$8)&gt;0,M23-'R Directo'!$O$8,0)</f>
        <v>24</v>
      </c>
      <c r="AY23" s="142">
        <f>IF((N23-'R Directo'!$P$8)&gt;0,N23-'R Directo'!$P$8,0)</f>
        <v>22</v>
      </c>
      <c r="AZ23" s="142">
        <f>IF((O23-'R Directo'!$Q$8)&gt;0,O23-'R Directo'!$Q$8,0)</f>
        <v>21</v>
      </c>
      <c r="BA23" s="142">
        <f>IF((P23-'R Directo'!$R$8)&gt;0,P23-'R Directo'!$R$8,0)</f>
        <v>21</v>
      </c>
      <c r="BB23" s="142">
        <f>IF((Q23-'R Directo'!$S$8)&gt;0,Q23-'R Directo'!$S$8,0)</f>
        <v>21</v>
      </c>
      <c r="BC23" s="142">
        <f>IF((R23-'R Directo'!$T$8)&gt;0,R23-'R Directo'!$T$8,0)</f>
        <v>17</v>
      </c>
      <c r="BD23" s="354">
        <f>IF((S23-'R Directo'!$U$8)&gt;0,S23-'R Directo'!$U$8,0)</f>
        <v>16</v>
      </c>
      <c r="BE23" s="127">
        <f t="shared" si="24"/>
        <v>326</v>
      </c>
      <c r="BF23" s="128">
        <f t="shared" si="21"/>
        <v>0</v>
      </c>
      <c r="BG23" s="118">
        <f t="shared" si="25"/>
        <v>0</v>
      </c>
      <c r="BH23" s="118">
        <f t="shared" si="22"/>
        <v>0</v>
      </c>
    </row>
    <row r="24" spans="2:60" ht="14.25">
      <c r="B24" s="129">
        <v>-12</v>
      </c>
      <c r="C24" s="130">
        <f t="shared" si="2"/>
        <v>45</v>
      </c>
      <c r="D24" s="131">
        <f t="shared" si="3"/>
        <v>48</v>
      </c>
      <c r="E24" s="131">
        <f t="shared" si="4"/>
        <v>51</v>
      </c>
      <c r="F24" s="131">
        <f t="shared" si="5"/>
        <v>54</v>
      </c>
      <c r="G24" s="131">
        <f t="shared" si="6"/>
        <v>57</v>
      </c>
      <c r="H24" s="131">
        <f t="shared" si="7"/>
        <v>60</v>
      </c>
      <c r="I24" s="131">
        <f t="shared" si="8"/>
        <v>63</v>
      </c>
      <c r="J24" s="131">
        <f t="shared" si="9"/>
        <v>64</v>
      </c>
      <c r="K24" s="131">
        <f t="shared" si="10"/>
        <v>65</v>
      </c>
      <c r="L24" s="131">
        <f t="shared" si="11"/>
        <v>66</v>
      </c>
      <c r="M24" s="131">
        <f t="shared" si="12"/>
        <v>67</v>
      </c>
      <c r="N24" s="131">
        <f t="shared" si="13"/>
        <v>68</v>
      </c>
      <c r="O24" s="131">
        <f t="shared" si="14"/>
        <v>68</v>
      </c>
      <c r="P24" s="131">
        <f t="shared" si="15"/>
        <v>68</v>
      </c>
      <c r="Q24" s="131">
        <f t="shared" si="16"/>
        <v>68</v>
      </c>
      <c r="R24" s="132">
        <f t="shared" si="17"/>
        <v>68</v>
      </c>
      <c r="S24" s="133">
        <f t="shared" si="18"/>
        <v>68</v>
      </c>
      <c r="U24" s="147">
        <f>IF((C24-'R Directo'!$E$7)&gt;0,C24-'R Directo'!$E$7,0)</f>
        <v>10.899999999999999</v>
      </c>
      <c r="V24" s="132">
        <f>IF((D24-'R Directo'!$F$7)&gt;0,D24-'R Directo'!$F$7,0)</f>
        <v>7.2000000000000028</v>
      </c>
      <c r="W24" s="132">
        <f>IF((E24-'R Directo'!$G$7)&gt;0,E24-'R Directo'!$G$7,0)</f>
        <v>13.299999999999997</v>
      </c>
      <c r="X24" s="132">
        <f>IF((F24-'R Directo'!$H$7)&gt;0,F24-'R Directo'!$H$7,0)</f>
        <v>19.600000000000001</v>
      </c>
      <c r="Y24" s="135">
        <f>IF((G24-'R Directo'!$I$7)&gt;0,G24-'R Directo'!$I$7,0)</f>
        <v>16.799999999999997</v>
      </c>
      <c r="Z24" s="135">
        <f>IF((H24-'R Directo'!$J$7)&gt;0,H24-'R Directo'!$J$7,0)</f>
        <v>24.299999999999997</v>
      </c>
      <c r="AA24" s="135">
        <f>IF((I24-'R Directo'!$K$7)&gt;0,I24-'R Directo'!$K$7,0)</f>
        <v>26</v>
      </c>
      <c r="AB24" s="132">
        <f>IF((J24-'R Directo'!$L$7)&gt;0,J24-'R Directo'!$L$7,0)</f>
        <v>38.299999999999997</v>
      </c>
      <c r="AC24" s="132">
        <f>IF((K24-'R Directo'!$M$7)&gt;0,K24-'R Directo'!$M$7,0)</f>
        <v>23.700000000000003</v>
      </c>
      <c r="AD24" s="132">
        <f>IF((L24-'R Directo'!$N$7)&gt;0,L24-'R Directo'!$N$7,0)</f>
        <v>22.299999999999997</v>
      </c>
      <c r="AE24" s="132">
        <f>IF((M24-'R Directo'!$O$7)&gt;0,M24-'R Directo'!$O$7,0)</f>
        <v>22.700000000000003</v>
      </c>
      <c r="AF24" s="135">
        <f>IF((N24-'R Directo'!$P$7)&gt;0,N24-'R Directo'!$P$7,0)</f>
        <v>21.4</v>
      </c>
      <c r="AG24" s="132">
        <f>IF((O24-'R Directo'!$Q$7)&gt;0,O24-'R Directo'!$Q$7,0)</f>
        <v>20.100000000000001</v>
      </c>
      <c r="AH24" s="135">
        <f>IF((P24-'R Directo'!$R$7)&gt;0,P24-'R Directo'!$R$7,0)</f>
        <v>20</v>
      </c>
      <c r="AI24" s="132">
        <f>IF((Q24-'R Directo'!$S$7)&gt;0,Q24-'R Directo'!$S$7,0)</f>
        <v>19.600000000000001</v>
      </c>
      <c r="AJ24" s="136">
        <f>IF((R24-'R Directo'!$T$7)&gt;0,R24-'R Directo'!$T$7,0)</f>
        <v>15.899999999999999</v>
      </c>
      <c r="AK24" s="355">
        <f t="shared" si="19"/>
        <v>322.09999999999997</v>
      </c>
      <c r="AL24" s="118">
        <f t="shared" si="23"/>
        <v>0</v>
      </c>
      <c r="AM24" s="116">
        <f t="shared" si="20"/>
        <v>0</v>
      </c>
      <c r="AO24" s="353">
        <f>IF((D24-'R Directo'!$F$8)&gt;0,D24-'R Directo'!$F$8,0)</f>
        <v>7</v>
      </c>
      <c r="AP24" s="142">
        <f>IF((E24-'R Directo'!$G$8)&gt;0,E24-'R Directo'!$G$8,0)</f>
        <v>13</v>
      </c>
      <c r="AQ24" s="142">
        <f>IF((F24-'R Directo'!$H$8)&gt;0,F24-'R Directo'!$H$8,0)</f>
        <v>20</v>
      </c>
      <c r="AR24" s="142">
        <f>IF((G24-'R Directo'!$I$8)&gt;0,G24-'R Directo'!$I$8,0)</f>
        <v>17</v>
      </c>
      <c r="AS24" s="142">
        <f>IF((H24-'R Directo'!$J$8)&gt;0,H24-'R Directo'!$J$8,0)</f>
        <v>24</v>
      </c>
      <c r="AT24" s="142">
        <f>IF((I24-'R Directo'!$K$8)&gt;0,I24-'R Directo'!$K$8,0)</f>
        <v>26</v>
      </c>
      <c r="AU24" s="142">
        <f>IF((J24-'R Directo'!$L$8)&gt;0,J24-'R Directo'!$L$8,0)</f>
        <v>38</v>
      </c>
      <c r="AV24" s="142">
        <f>IF((K24-'R Directo'!$M$8)&gt;0,K24-'R Directo'!$M$8,0)</f>
        <v>24</v>
      </c>
      <c r="AW24" s="142">
        <f>IF((L24-'R Directo'!$N$8)&gt;0,L24-'R Directo'!$N$8,0)</f>
        <v>22</v>
      </c>
      <c r="AX24" s="142">
        <f>IF((M24-'R Directo'!$O$8)&gt;0,M24-'R Directo'!$O$8,0)</f>
        <v>23</v>
      </c>
      <c r="AY24" s="142">
        <f>IF((N24-'R Directo'!$P$8)&gt;0,N24-'R Directo'!$P$8,0)</f>
        <v>21</v>
      </c>
      <c r="AZ24" s="142">
        <f>IF((O24-'R Directo'!$Q$8)&gt;0,O24-'R Directo'!$Q$8,0)</f>
        <v>20</v>
      </c>
      <c r="BA24" s="142">
        <f>IF((P24-'R Directo'!$R$8)&gt;0,P24-'R Directo'!$R$8,0)</f>
        <v>20</v>
      </c>
      <c r="BB24" s="142">
        <f>IF((Q24-'R Directo'!$S$8)&gt;0,Q24-'R Directo'!$S$8,0)</f>
        <v>20</v>
      </c>
      <c r="BC24" s="142">
        <f>IF((R24-'R Directo'!$T$8)&gt;0,R24-'R Directo'!$T$8,0)</f>
        <v>16</v>
      </c>
      <c r="BD24" s="354">
        <f>IF((S24-'R Directo'!$U$8)&gt;0,S24-'R Directo'!$U$8,0)</f>
        <v>15</v>
      </c>
      <c r="BE24" s="127">
        <f t="shared" si="24"/>
        <v>311</v>
      </c>
      <c r="BF24" s="128">
        <f t="shared" si="21"/>
        <v>0</v>
      </c>
      <c r="BG24" s="118">
        <f t="shared" si="25"/>
        <v>0</v>
      </c>
      <c r="BH24" s="118">
        <f t="shared" si="22"/>
        <v>0</v>
      </c>
    </row>
    <row r="25" spans="2:60" ht="14.25">
      <c r="B25" s="129">
        <v>-11</v>
      </c>
      <c r="C25" s="130">
        <f t="shared" si="2"/>
        <v>44</v>
      </c>
      <c r="D25" s="131">
        <f t="shared" si="3"/>
        <v>47</v>
      </c>
      <c r="E25" s="131">
        <f t="shared" si="4"/>
        <v>50</v>
      </c>
      <c r="F25" s="131">
        <f t="shared" si="5"/>
        <v>53</v>
      </c>
      <c r="G25" s="131">
        <f t="shared" si="6"/>
        <v>56</v>
      </c>
      <c r="H25" s="131">
        <f t="shared" si="7"/>
        <v>59</v>
      </c>
      <c r="I25" s="131">
        <f t="shared" si="8"/>
        <v>62</v>
      </c>
      <c r="J25" s="131">
        <f t="shared" si="9"/>
        <v>63</v>
      </c>
      <c r="K25" s="131">
        <f t="shared" si="10"/>
        <v>64</v>
      </c>
      <c r="L25" s="131">
        <f t="shared" si="11"/>
        <v>65</v>
      </c>
      <c r="M25" s="131">
        <f t="shared" si="12"/>
        <v>66</v>
      </c>
      <c r="N25" s="131">
        <f t="shared" si="13"/>
        <v>67</v>
      </c>
      <c r="O25" s="131">
        <f t="shared" si="14"/>
        <v>67</v>
      </c>
      <c r="P25" s="131">
        <f t="shared" si="15"/>
        <v>67</v>
      </c>
      <c r="Q25" s="131">
        <f t="shared" si="16"/>
        <v>67</v>
      </c>
      <c r="R25" s="132">
        <f t="shared" si="17"/>
        <v>67</v>
      </c>
      <c r="S25" s="133">
        <f t="shared" si="18"/>
        <v>67</v>
      </c>
      <c r="U25" s="147">
        <f>IF((C25-'R Directo'!$E$7)&gt;0,C25-'R Directo'!$E$7,0)</f>
        <v>9.8999999999999986</v>
      </c>
      <c r="V25" s="132">
        <f>IF((D25-'R Directo'!$F$7)&gt;0,D25-'R Directo'!$F$7,0)</f>
        <v>6.2000000000000028</v>
      </c>
      <c r="W25" s="132">
        <f>IF((E25-'R Directo'!$G$7)&gt;0,E25-'R Directo'!$G$7,0)</f>
        <v>12.299999999999997</v>
      </c>
      <c r="X25" s="132">
        <f>IF((F25-'R Directo'!$H$7)&gt;0,F25-'R Directo'!$H$7,0)</f>
        <v>18.600000000000001</v>
      </c>
      <c r="Y25" s="135">
        <f>IF((G25-'R Directo'!$I$7)&gt;0,G25-'R Directo'!$I$7,0)</f>
        <v>15.799999999999997</v>
      </c>
      <c r="Z25" s="135">
        <f>IF((H25-'R Directo'!$J$7)&gt;0,H25-'R Directo'!$J$7,0)</f>
        <v>23.299999999999997</v>
      </c>
      <c r="AA25" s="135">
        <f>IF((I25-'R Directo'!$K$7)&gt;0,I25-'R Directo'!$K$7,0)</f>
        <v>25</v>
      </c>
      <c r="AB25" s="132">
        <f>IF((J25-'R Directo'!$L$7)&gt;0,J25-'R Directo'!$L$7,0)</f>
        <v>37.299999999999997</v>
      </c>
      <c r="AC25" s="132">
        <f>IF((K25-'R Directo'!$M$7)&gt;0,K25-'R Directo'!$M$7,0)</f>
        <v>22.700000000000003</v>
      </c>
      <c r="AD25" s="132">
        <f>IF((L25-'R Directo'!$N$7)&gt;0,L25-'R Directo'!$N$7,0)</f>
        <v>21.299999999999997</v>
      </c>
      <c r="AE25" s="132">
        <f>IF((M25-'R Directo'!$O$7)&gt;0,M25-'R Directo'!$O$7,0)</f>
        <v>21.700000000000003</v>
      </c>
      <c r="AF25" s="135">
        <f>IF((N25-'R Directo'!$P$7)&gt;0,N25-'R Directo'!$P$7,0)</f>
        <v>20.399999999999999</v>
      </c>
      <c r="AG25" s="132">
        <f>IF((O25-'R Directo'!$Q$7)&gt;0,O25-'R Directo'!$Q$7,0)</f>
        <v>19.100000000000001</v>
      </c>
      <c r="AH25" s="135">
        <f>IF((P25-'R Directo'!$R$7)&gt;0,P25-'R Directo'!$R$7,0)</f>
        <v>19</v>
      </c>
      <c r="AI25" s="132">
        <f>IF((Q25-'R Directo'!$S$7)&gt;0,Q25-'R Directo'!$S$7,0)</f>
        <v>18.600000000000001</v>
      </c>
      <c r="AJ25" s="136">
        <f>IF((R25-'R Directo'!$T$7)&gt;0,R25-'R Directo'!$T$7,0)</f>
        <v>14.899999999999999</v>
      </c>
      <c r="AK25" s="355">
        <f t="shared" si="19"/>
        <v>306.09999999999997</v>
      </c>
      <c r="AL25" s="118">
        <f t="shared" si="23"/>
        <v>0</v>
      </c>
      <c r="AM25" s="116">
        <f t="shared" si="20"/>
        <v>0</v>
      </c>
      <c r="AO25" s="353">
        <f>IF((D25-'R Directo'!$F$8)&gt;0,D25-'R Directo'!$F$8,0)</f>
        <v>6</v>
      </c>
      <c r="AP25" s="142">
        <f>IF((E25-'R Directo'!$G$8)&gt;0,E25-'R Directo'!$G$8,0)</f>
        <v>12</v>
      </c>
      <c r="AQ25" s="142">
        <f>IF((F25-'R Directo'!$H$8)&gt;0,F25-'R Directo'!$H$8,0)</f>
        <v>19</v>
      </c>
      <c r="AR25" s="142">
        <f>IF((G25-'R Directo'!$I$8)&gt;0,G25-'R Directo'!$I$8,0)</f>
        <v>16</v>
      </c>
      <c r="AS25" s="142">
        <f>IF((H25-'R Directo'!$J$8)&gt;0,H25-'R Directo'!$J$8,0)</f>
        <v>23</v>
      </c>
      <c r="AT25" s="142">
        <f>IF((I25-'R Directo'!$K$8)&gt;0,I25-'R Directo'!$K$8,0)</f>
        <v>25</v>
      </c>
      <c r="AU25" s="142">
        <f>IF((J25-'R Directo'!$L$8)&gt;0,J25-'R Directo'!$L$8,0)</f>
        <v>37</v>
      </c>
      <c r="AV25" s="142">
        <f>IF((K25-'R Directo'!$M$8)&gt;0,K25-'R Directo'!$M$8,0)</f>
        <v>23</v>
      </c>
      <c r="AW25" s="142">
        <f>IF((L25-'R Directo'!$N$8)&gt;0,L25-'R Directo'!$N$8,0)</f>
        <v>21</v>
      </c>
      <c r="AX25" s="142">
        <f>IF((M25-'R Directo'!$O$8)&gt;0,M25-'R Directo'!$O$8,0)</f>
        <v>22</v>
      </c>
      <c r="AY25" s="142">
        <f>IF((N25-'R Directo'!$P$8)&gt;0,N25-'R Directo'!$P$8,0)</f>
        <v>20</v>
      </c>
      <c r="AZ25" s="142">
        <f>IF((O25-'R Directo'!$Q$8)&gt;0,O25-'R Directo'!$Q$8,0)</f>
        <v>19</v>
      </c>
      <c r="BA25" s="142">
        <f>IF((P25-'R Directo'!$R$8)&gt;0,P25-'R Directo'!$R$8,0)</f>
        <v>19</v>
      </c>
      <c r="BB25" s="142">
        <f>IF((Q25-'R Directo'!$S$8)&gt;0,Q25-'R Directo'!$S$8,0)</f>
        <v>19</v>
      </c>
      <c r="BC25" s="142">
        <f>IF((R25-'R Directo'!$T$8)&gt;0,R25-'R Directo'!$T$8,0)</f>
        <v>15</v>
      </c>
      <c r="BD25" s="354">
        <f>IF((S25-'R Directo'!$U$8)&gt;0,S25-'R Directo'!$U$8,0)</f>
        <v>14</v>
      </c>
      <c r="BE25" s="127">
        <f t="shared" si="24"/>
        <v>296</v>
      </c>
      <c r="BF25" s="128">
        <f t="shared" si="21"/>
        <v>0</v>
      </c>
      <c r="BG25" s="118">
        <f t="shared" si="25"/>
        <v>0</v>
      </c>
      <c r="BH25" s="118">
        <f t="shared" si="22"/>
        <v>0</v>
      </c>
    </row>
    <row r="26" spans="2:60" ht="14.25">
      <c r="B26" s="129">
        <v>-10</v>
      </c>
      <c r="C26" s="130">
        <f t="shared" si="2"/>
        <v>43</v>
      </c>
      <c r="D26" s="131">
        <f t="shared" si="3"/>
        <v>46</v>
      </c>
      <c r="E26" s="131">
        <f t="shared" si="4"/>
        <v>49</v>
      </c>
      <c r="F26" s="131">
        <f t="shared" si="5"/>
        <v>52</v>
      </c>
      <c r="G26" s="131">
        <f t="shared" si="6"/>
        <v>55</v>
      </c>
      <c r="H26" s="131">
        <f t="shared" si="7"/>
        <v>58</v>
      </c>
      <c r="I26" s="131">
        <f t="shared" si="8"/>
        <v>61</v>
      </c>
      <c r="J26" s="131">
        <f t="shared" si="9"/>
        <v>62</v>
      </c>
      <c r="K26" s="131">
        <f t="shared" si="10"/>
        <v>63</v>
      </c>
      <c r="L26" s="131">
        <f t="shared" si="11"/>
        <v>64</v>
      </c>
      <c r="M26" s="131">
        <f t="shared" si="12"/>
        <v>65</v>
      </c>
      <c r="N26" s="131">
        <f t="shared" si="13"/>
        <v>66</v>
      </c>
      <c r="O26" s="131">
        <f t="shared" si="14"/>
        <v>66</v>
      </c>
      <c r="P26" s="131">
        <f t="shared" si="15"/>
        <v>66</v>
      </c>
      <c r="Q26" s="131">
        <f t="shared" si="16"/>
        <v>66</v>
      </c>
      <c r="R26" s="132">
        <f t="shared" si="17"/>
        <v>66</v>
      </c>
      <c r="S26" s="133">
        <f t="shared" si="18"/>
        <v>66</v>
      </c>
      <c r="U26" s="147">
        <f>IF((C26-'R Directo'!$E$7)&gt;0,C26-'R Directo'!$E$7,0)</f>
        <v>8.8999999999999986</v>
      </c>
      <c r="V26" s="132">
        <f>IF((D26-'R Directo'!$F$7)&gt;0,D26-'R Directo'!$F$7,0)</f>
        <v>5.2000000000000028</v>
      </c>
      <c r="W26" s="132">
        <f>IF((E26-'R Directo'!$G$7)&gt;0,E26-'R Directo'!$G$7,0)</f>
        <v>11.299999999999997</v>
      </c>
      <c r="X26" s="132">
        <f>IF((F26-'R Directo'!$H$7)&gt;0,F26-'R Directo'!$H$7,0)</f>
        <v>17.600000000000001</v>
      </c>
      <c r="Y26" s="135">
        <f>IF((G26-'R Directo'!$I$7)&gt;0,G26-'R Directo'!$I$7,0)</f>
        <v>14.799999999999997</v>
      </c>
      <c r="Z26" s="135">
        <f>IF((H26-'R Directo'!$J$7)&gt;0,H26-'R Directo'!$J$7,0)</f>
        <v>22.299999999999997</v>
      </c>
      <c r="AA26" s="135">
        <f>IF((I26-'R Directo'!$K$7)&gt;0,I26-'R Directo'!$K$7,0)</f>
        <v>24</v>
      </c>
      <c r="AB26" s="132">
        <f>IF((J26-'R Directo'!$L$7)&gt;0,J26-'R Directo'!$L$7,0)</f>
        <v>36.299999999999997</v>
      </c>
      <c r="AC26" s="132">
        <f>IF((K26-'R Directo'!$M$7)&gt;0,K26-'R Directo'!$M$7,0)</f>
        <v>21.700000000000003</v>
      </c>
      <c r="AD26" s="132">
        <f>IF((L26-'R Directo'!$N$7)&gt;0,L26-'R Directo'!$N$7,0)</f>
        <v>20.299999999999997</v>
      </c>
      <c r="AE26" s="132">
        <f>IF((M26-'R Directo'!$O$7)&gt;0,M26-'R Directo'!$O$7,0)</f>
        <v>20.700000000000003</v>
      </c>
      <c r="AF26" s="135">
        <f>IF((N26-'R Directo'!$P$7)&gt;0,N26-'R Directo'!$P$7,0)</f>
        <v>19.399999999999999</v>
      </c>
      <c r="AG26" s="132">
        <f>IF((O26-'R Directo'!$Q$7)&gt;0,O26-'R Directo'!$Q$7,0)</f>
        <v>18.100000000000001</v>
      </c>
      <c r="AH26" s="135">
        <f>IF((P26-'R Directo'!$R$7)&gt;0,P26-'R Directo'!$R$7,0)</f>
        <v>18</v>
      </c>
      <c r="AI26" s="132">
        <f>IF((Q26-'R Directo'!$S$7)&gt;0,Q26-'R Directo'!$S$7,0)</f>
        <v>17.600000000000001</v>
      </c>
      <c r="AJ26" s="136">
        <f>IF((R26-'R Directo'!$T$7)&gt;0,R26-'R Directo'!$T$7,0)</f>
        <v>13.899999999999999</v>
      </c>
      <c r="AK26" s="355">
        <f t="shared" si="19"/>
        <v>290.09999999999997</v>
      </c>
      <c r="AL26" s="118">
        <f t="shared" si="23"/>
        <v>0</v>
      </c>
      <c r="AM26" s="116">
        <f t="shared" si="20"/>
        <v>0</v>
      </c>
      <c r="AO26" s="353">
        <f>IF((D26-'R Directo'!$F$8)&gt;0,D26-'R Directo'!$F$8,0)</f>
        <v>5</v>
      </c>
      <c r="AP26" s="142">
        <f>IF((E26-'R Directo'!$G$8)&gt;0,E26-'R Directo'!$G$8,0)</f>
        <v>11</v>
      </c>
      <c r="AQ26" s="142">
        <f>IF((F26-'R Directo'!$H$8)&gt;0,F26-'R Directo'!$H$8,0)</f>
        <v>18</v>
      </c>
      <c r="AR26" s="142">
        <f>IF((G26-'R Directo'!$I$8)&gt;0,G26-'R Directo'!$I$8,0)</f>
        <v>15</v>
      </c>
      <c r="AS26" s="142">
        <f>IF((H26-'R Directo'!$J$8)&gt;0,H26-'R Directo'!$J$8,0)</f>
        <v>22</v>
      </c>
      <c r="AT26" s="142">
        <f>IF((I26-'R Directo'!$K$8)&gt;0,I26-'R Directo'!$K$8,0)</f>
        <v>24</v>
      </c>
      <c r="AU26" s="142">
        <f>IF((J26-'R Directo'!$L$8)&gt;0,J26-'R Directo'!$L$8,0)</f>
        <v>36</v>
      </c>
      <c r="AV26" s="142">
        <f>IF((K26-'R Directo'!$M$8)&gt;0,K26-'R Directo'!$M$8,0)</f>
        <v>22</v>
      </c>
      <c r="AW26" s="142">
        <f>IF((L26-'R Directo'!$N$8)&gt;0,L26-'R Directo'!$N$8,0)</f>
        <v>20</v>
      </c>
      <c r="AX26" s="142">
        <f>IF((M26-'R Directo'!$O$8)&gt;0,M26-'R Directo'!$O$8,0)</f>
        <v>21</v>
      </c>
      <c r="AY26" s="142">
        <f>IF((N26-'R Directo'!$P$8)&gt;0,N26-'R Directo'!$P$8,0)</f>
        <v>19</v>
      </c>
      <c r="AZ26" s="142">
        <f>IF((O26-'R Directo'!$Q$8)&gt;0,O26-'R Directo'!$Q$8,0)</f>
        <v>18</v>
      </c>
      <c r="BA26" s="142">
        <f>IF((P26-'R Directo'!$R$8)&gt;0,P26-'R Directo'!$R$8,0)</f>
        <v>18</v>
      </c>
      <c r="BB26" s="142">
        <f>IF((Q26-'R Directo'!$S$8)&gt;0,Q26-'R Directo'!$S$8,0)</f>
        <v>18</v>
      </c>
      <c r="BC26" s="142">
        <f>IF((R26-'R Directo'!$T$8)&gt;0,R26-'R Directo'!$T$8,0)</f>
        <v>14</v>
      </c>
      <c r="BD26" s="354">
        <f>IF((S26-'R Directo'!$U$8)&gt;0,S26-'R Directo'!$U$8,0)</f>
        <v>13</v>
      </c>
      <c r="BE26" s="127">
        <f t="shared" si="24"/>
        <v>281</v>
      </c>
      <c r="BF26" s="128">
        <f t="shared" si="21"/>
        <v>0</v>
      </c>
      <c r="BG26" s="118">
        <f t="shared" si="25"/>
        <v>0</v>
      </c>
      <c r="BH26" s="118">
        <f t="shared" si="22"/>
        <v>0</v>
      </c>
    </row>
    <row r="27" spans="2:60" ht="14.25">
      <c r="B27" s="129">
        <v>-9</v>
      </c>
      <c r="C27" s="130">
        <f t="shared" si="2"/>
        <v>42</v>
      </c>
      <c r="D27" s="131">
        <f t="shared" si="3"/>
        <v>45</v>
      </c>
      <c r="E27" s="131">
        <f t="shared" si="4"/>
        <v>48</v>
      </c>
      <c r="F27" s="131">
        <f t="shared" si="5"/>
        <v>51</v>
      </c>
      <c r="G27" s="131">
        <f t="shared" si="6"/>
        <v>54</v>
      </c>
      <c r="H27" s="131">
        <f t="shared" si="7"/>
        <v>57</v>
      </c>
      <c r="I27" s="131">
        <f t="shared" si="8"/>
        <v>60</v>
      </c>
      <c r="J27" s="131">
        <f t="shared" si="9"/>
        <v>61</v>
      </c>
      <c r="K27" s="131">
        <f t="shared" si="10"/>
        <v>62</v>
      </c>
      <c r="L27" s="131">
        <f t="shared" si="11"/>
        <v>63</v>
      </c>
      <c r="M27" s="131">
        <f t="shared" si="12"/>
        <v>64</v>
      </c>
      <c r="N27" s="131">
        <f t="shared" si="13"/>
        <v>65</v>
      </c>
      <c r="O27" s="131">
        <f t="shared" si="14"/>
        <v>65</v>
      </c>
      <c r="P27" s="131">
        <f t="shared" si="15"/>
        <v>65</v>
      </c>
      <c r="Q27" s="131">
        <f t="shared" si="16"/>
        <v>65</v>
      </c>
      <c r="R27" s="132">
        <f t="shared" si="17"/>
        <v>65</v>
      </c>
      <c r="S27" s="133">
        <f t="shared" si="18"/>
        <v>65</v>
      </c>
      <c r="U27" s="147">
        <f>IF((C27-'R Directo'!$E$7)&gt;0,C27-'R Directo'!$E$7,0)</f>
        <v>7.8999999999999986</v>
      </c>
      <c r="V27" s="132">
        <f>IF((D27-'R Directo'!$F$7)&gt;0,D27-'R Directo'!$F$7,0)</f>
        <v>4.2000000000000028</v>
      </c>
      <c r="W27" s="132">
        <f>IF((E27-'R Directo'!$G$7)&gt;0,E27-'R Directo'!$G$7,0)</f>
        <v>10.299999999999997</v>
      </c>
      <c r="X27" s="132">
        <f>IF((F27-'R Directo'!$H$7)&gt;0,F27-'R Directo'!$H$7,0)</f>
        <v>16.600000000000001</v>
      </c>
      <c r="Y27" s="135">
        <f>IF((G27-'R Directo'!$I$7)&gt;0,G27-'R Directo'!$I$7,0)</f>
        <v>13.799999999999997</v>
      </c>
      <c r="Z27" s="135">
        <f>IF((H27-'R Directo'!$J$7)&gt;0,H27-'R Directo'!$J$7,0)</f>
        <v>21.299999999999997</v>
      </c>
      <c r="AA27" s="135">
        <f>IF((I27-'R Directo'!$K$7)&gt;0,I27-'R Directo'!$K$7,0)</f>
        <v>23</v>
      </c>
      <c r="AB27" s="132">
        <f>IF((J27-'R Directo'!$L$7)&gt;0,J27-'R Directo'!$L$7,0)</f>
        <v>35.299999999999997</v>
      </c>
      <c r="AC27" s="132">
        <f>IF((K27-'R Directo'!$M$7)&gt;0,K27-'R Directo'!$M$7,0)</f>
        <v>20.700000000000003</v>
      </c>
      <c r="AD27" s="132">
        <f>IF((L27-'R Directo'!$N$7)&gt;0,L27-'R Directo'!$N$7,0)</f>
        <v>19.299999999999997</v>
      </c>
      <c r="AE27" s="132">
        <f>IF((M27-'R Directo'!$O$7)&gt;0,M27-'R Directo'!$O$7,0)</f>
        <v>19.700000000000003</v>
      </c>
      <c r="AF27" s="135">
        <f>IF((N27-'R Directo'!$P$7)&gt;0,N27-'R Directo'!$P$7,0)</f>
        <v>18.399999999999999</v>
      </c>
      <c r="AG27" s="132">
        <f>IF((O27-'R Directo'!$Q$7)&gt;0,O27-'R Directo'!$Q$7,0)</f>
        <v>17.100000000000001</v>
      </c>
      <c r="AH27" s="135">
        <f>IF((P27-'R Directo'!$R$7)&gt;0,P27-'R Directo'!$R$7,0)</f>
        <v>17</v>
      </c>
      <c r="AI27" s="132">
        <f>IF((Q27-'R Directo'!$S$7)&gt;0,Q27-'R Directo'!$S$7,0)</f>
        <v>16.600000000000001</v>
      </c>
      <c r="AJ27" s="136">
        <f>IF((R27-'R Directo'!$T$7)&gt;0,R27-'R Directo'!$T$7,0)</f>
        <v>12.899999999999999</v>
      </c>
      <c r="AK27" s="355">
        <f t="shared" si="19"/>
        <v>274.09999999999997</v>
      </c>
      <c r="AL27" s="118">
        <f t="shared" si="23"/>
        <v>0</v>
      </c>
      <c r="AM27" s="116">
        <f t="shared" si="20"/>
        <v>0</v>
      </c>
      <c r="AO27" s="353">
        <f>IF((D27-'R Directo'!$F$8)&gt;0,D27-'R Directo'!$F$8,0)</f>
        <v>4</v>
      </c>
      <c r="AP27" s="142">
        <f>IF((E27-'R Directo'!$G$8)&gt;0,E27-'R Directo'!$G$8,0)</f>
        <v>10</v>
      </c>
      <c r="AQ27" s="142">
        <f>IF((F27-'R Directo'!$H$8)&gt;0,F27-'R Directo'!$H$8,0)</f>
        <v>17</v>
      </c>
      <c r="AR27" s="142">
        <f>IF((G27-'R Directo'!$I$8)&gt;0,G27-'R Directo'!$I$8,0)</f>
        <v>14</v>
      </c>
      <c r="AS27" s="142">
        <f>IF((H27-'R Directo'!$J$8)&gt;0,H27-'R Directo'!$J$8,0)</f>
        <v>21</v>
      </c>
      <c r="AT27" s="142">
        <f>IF((I27-'R Directo'!$K$8)&gt;0,I27-'R Directo'!$K$8,0)</f>
        <v>23</v>
      </c>
      <c r="AU27" s="142">
        <f>IF((J27-'R Directo'!$L$8)&gt;0,J27-'R Directo'!$L$8,0)</f>
        <v>35</v>
      </c>
      <c r="AV27" s="142">
        <f>IF((K27-'R Directo'!$M$8)&gt;0,K27-'R Directo'!$M$8,0)</f>
        <v>21</v>
      </c>
      <c r="AW27" s="142">
        <f>IF((L27-'R Directo'!$N$8)&gt;0,L27-'R Directo'!$N$8,0)</f>
        <v>19</v>
      </c>
      <c r="AX27" s="142">
        <f>IF((M27-'R Directo'!$O$8)&gt;0,M27-'R Directo'!$O$8,0)</f>
        <v>20</v>
      </c>
      <c r="AY27" s="142">
        <f>IF((N27-'R Directo'!$P$8)&gt;0,N27-'R Directo'!$P$8,0)</f>
        <v>18</v>
      </c>
      <c r="AZ27" s="142">
        <f>IF((O27-'R Directo'!$Q$8)&gt;0,O27-'R Directo'!$Q$8,0)</f>
        <v>17</v>
      </c>
      <c r="BA27" s="142">
        <f>IF((P27-'R Directo'!$R$8)&gt;0,P27-'R Directo'!$R$8,0)</f>
        <v>17</v>
      </c>
      <c r="BB27" s="142">
        <f>IF((Q27-'R Directo'!$S$8)&gt;0,Q27-'R Directo'!$S$8,0)</f>
        <v>17</v>
      </c>
      <c r="BC27" s="142">
        <f>IF((R27-'R Directo'!$T$8)&gt;0,R27-'R Directo'!$T$8,0)</f>
        <v>13</v>
      </c>
      <c r="BD27" s="354">
        <f>IF((S27-'R Directo'!$U$8)&gt;0,S27-'R Directo'!$U$8,0)</f>
        <v>12</v>
      </c>
      <c r="BE27" s="127">
        <f t="shared" si="24"/>
        <v>266</v>
      </c>
      <c r="BF27" s="128">
        <f t="shared" si="21"/>
        <v>0</v>
      </c>
      <c r="BG27" s="118">
        <f t="shared" si="25"/>
        <v>0</v>
      </c>
      <c r="BH27" s="118">
        <f t="shared" si="22"/>
        <v>0</v>
      </c>
    </row>
    <row r="28" spans="2:60" ht="14.25">
      <c r="B28" s="129">
        <v>-8</v>
      </c>
      <c r="C28" s="130">
        <f t="shared" si="2"/>
        <v>41</v>
      </c>
      <c r="D28" s="131">
        <f t="shared" si="3"/>
        <v>44</v>
      </c>
      <c r="E28" s="131">
        <f t="shared" si="4"/>
        <v>47</v>
      </c>
      <c r="F28" s="131">
        <f t="shared" si="5"/>
        <v>50</v>
      </c>
      <c r="G28" s="131">
        <f t="shared" si="6"/>
        <v>53</v>
      </c>
      <c r="H28" s="131">
        <f t="shared" si="7"/>
        <v>56</v>
      </c>
      <c r="I28" s="131">
        <f t="shared" si="8"/>
        <v>59</v>
      </c>
      <c r="J28" s="131">
        <f t="shared" si="9"/>
        <v>60</v>
      </c>
      <c r="K28" s="131">
        <f t="shared" si="10"/>
        <v>61</v>
      </c>
      <c r="L28" s="131">
        <f t="shared" si="11"/>
        <v>62</v>
      </c>
      <c r="M28" s="131">
        <f t="shared" si="12"/>
        <v>63</v>
      </c>
      <c r="N28" s="131">
        <f t="shared" si="13"/>
        <v>64</v>
      </c>
      <c r="O28" s="131">
        <f t="shared" si="14"/>
        <v>64</v>
      </c>
      <c r="P28" s="131">
        <f t="shared" si="15"/>
        <v>64</v>
      </c>
      <c r="Q28" s="131">
        <f t="shared" si="16"/>
        <v>64</v>
      </c>
      <c r="R28" s="132">
        <f t="shared" si="17"/>
        <v>64</v>
      </c>
      <c r="S28" s="133">
        <f t="shared" si="18"/>
        <v>64</v>
      </c>
      <c r="U28" s="147">
        <f>IF((C28-'R Directo'!$E$7)&gt;0,C28-'R Directo'!$E$7,0)</f>
        <v>6.8999999999999986</v>
      </c>
      <c r="V28" s="132">
        <f>IF((D28-'R Directo'!$F$7)&gt;0,D28-'R Directo'!$F$7,0)</f>
        <v>3.2000000000000028</v>
      </c>
      <c r="W28" s="132">
        <f>IF((E28-'R Directo'!$G$7)&gt;0,E28-'R Directo'!$G$7,0)</f>
        <v>9.2999999999999972</v>
      </c>
      <c r="X28" s="132">
        <f>IF((F28-'R Directo'!$H$7)&gt;0,F28-'R Directo'!$H$7,0)</f>
        <v>15.600000000000001</v>
      </c>
      <c r="Y28" s="135">
        <f>IF((G28-'R Directo'!$I$7)&gt;0,G28-'R Directo'!$I$7,0)</f>
        <v>12.799999999999997</v>
      </c>
      <c r="Z28" s="135">
        <f>IF((H28-'R Directo'!$J$7)&gt;0,H28-'R Directo'!$J$7,0)</f>
        <v>20.299999999999997</v>
      </c>
      <c r="AA28" s="135">
        <f>IF((I28-'R Directo'!$K$7)&gt;0,I28-'R Directo'!$K$7,0)</f>
        <v>22</v>
      </c>
      <c r="AB28" s="132">
        <f>IF((J28-'R Directo'!$L$7)&gt;0,J28-'R Directo'!$L$7,0)</f>
        <v>34.299999999999997</v>
      </c>
      <c r="AC28" s="132">
        <f>IF((K28-'R Directo'!$M$7)&gt;0,K28-'R Directo'!$M$7,0)</f>
        <v>19.700000000000003</v>
      </c>
      <c r="AD28" s="132">
        <f>IF((L28-'R Directo'!$N$7)&gt;0,L28-'R Directo'!$N$7,0)</f>
        <v>18.299999999999997</v>
      </c>
      <c r="AE28" s="132">
        <f>IF((M28-'R Directo'!$O$7)&gt;0,M28-'R Directo'!$O$7,0)</f>
        <v>18.700000000000003</v>
      </c>
      <c r="AF28" s="135">
        <f>IF((N28-'R Directo'!$P$7)&gt;0,N28-'R Directo'!$P$7,0)</f>
        <v>17.399999999999999</v>
      </c>
      <c r="AG28" s="132">
        <f>IF((O28-'R Directo'!$Q$7)&gt;0,O28-'R Directo'!$Q$7,0)</f>
        <v>16.100000000000001</v>
      </c>
      <c r="AH28" s="135">
        <f>IF((P28-'R Directo'!$R$7)&gt;0,P28-'R Directo'!$R$7,0)</f>
        <v>16</v>
      </c>
      <c r="AI28" s="132">
        <f>IF((Q28-'R Directo'!$S$7)&gt;0,Q28-'R Directo'!$S$7,0)</f>
        <v>15.600000000000001</v>
      </c>
      <c r="AJ28" s="136">
        <f>IF((R28-'R Directo'!$T$7)&gt;0,R28-'R Directo'!$T$7,0)</f>
        <v>11.899999999999999</v>
      </c>
      <c r="AK28" s="355">
        <f t="shared" si="19"/>
        <v>258.09999999999997</v>
      </c>
      <c r="AL28" s="118">
        <f t="shared" si="23"/>
        <v>0</v>
      </c>
      <c r="AM28" s="116">
        <f t="shared" si="20"/>
        <v>0</v>
      </c>
      <c r="AO28" s="353">
        <f>IF((D28-'R Directo'!$F$8)&gt;0,D28-'R Directo'!$F$8,0)</f>
        <v>3</v>
      </c>
      <c r="AP28" s="142">
        <f>IF((E28-'R Directo'!$G$8)&gt;0,E28-'R Directo'!$G$8,0)</f>
        <v>9</v>
      </c>
      <c r="AQ28" s="142">
        <f>IF((F28-'R Directo'!$H$8)&gt;0,F28-'R Directo'!$H$8,0)</f>
        <v>16</v>
      </c>
      <c r="AR28" s="142">
        <f>IF((G28-'R Directo'!$I$8)&gt;0,G28-'R Directo'!$I$8,0)</f>
        <v>13</v>
      </c>
      <c r="AS28" s="142">
        <f>IF((H28-'R Directo'!$J$8)&gt;0,H28-'R Directo'!$J$8,0)</f>
        <v>20</v>
      </c>
      <c r="AT28" s="142">
        <f>IF((I28-'R Directo'!$K$8)&gt;0,I28-'R Directo'!$K$8,0)</f>
        <v>22</v>
      </c>
      <c r="AU28" s="142">
        <f>IF((J28-'R Directo'!$L$8)&gt;0,J28-'R Directo'!$L$8,0)</f>
        <v>34</v>
      </c>
      <c r="AV28" s="142">
        <f>IF((K28-'R Directo'!$M$8)&gt;0,K28-'R Directo'!$M$8,0)</f>
        <v>20</v>
      </c>
      <c r="AW28" s="142">
        <f>IF((L28-'R Directo'!$N$8)&gt;0,L28-'R Directo'!$N$8,0)</f>
        <v>18</v>
      </c>
      <c r="AX28" s="142">
        <f>IF((M28-'R Directo'!$O$8)&gt;0,M28-'R Directo'!$O$8,0)</f>
        <v>19</v>
      </c>
      <c r="AY28" s="142">
        <f>IF((N28-'R Directo'!$P$8)&gt;0,N28-'R Directo'!$P$8,0)</f>
        <v>17</v>
      </c>
      <c r="AZ28" s="142">
        <f>IF((O28-'R Directo'!$Q$8)&gt;0,O28-'R Directo'!$Q$8,0)</f>
        <v>16</v>
      </c>
      <c r="BA28" s="142">
        <f>IF((P28-'R Directo'!$R$8)&gt;0,P28-'R Directo'!$R$8,0)</f>
        <v>16</v>
      </c>
      <c r="BB28" s="142">
        <f>IF((Q28-'R Directo'!$S$8)&gt;0,Q28-'R Directo'!$S$8,0)</f>
        <v>16</v>
      </c>
      <c r="BC28" s="142">
        <f>IF((R28-'R Directo'!$T$8)&gt;0,R28-'R Directo'!$T$8,0)</f>
        <v>12</v>
      </c>
      <c r="BD28" s="354">
        <f>IF((S28-'R Directo'!$U$8)&gt;0,S28-'R Directo'!$U$8,0)</f>
        <v>11</v>
      </c>
      <c r="BE28" s="127">
        <f t="shared" si="24"/>
        <v>251</v>
      </c>
      <c r="BF28" s="128">
        <f t="shared" si="21"/>
        <v>0</v>
      </c>
      <c r="BG28" s="118">
        <f t="shared" si="25"/>
        <v>0</v>
      </c>
      <c r="BH28" s="118">
        <f t="shared" si="22"/>
        <v>0</v>
      </c>
    </row>
    <row r="29" spans="2:60" ht="14.25">
      <c r="B29" s="129">
        <v>-7</v>
      </c>
      <c r="C29" s="130">
        <f t="shared" si="2"/>
        <v>40</v>
      </c>
      <c r="D29" s="131">
        <f t="shared" si="3"/>
        <v>43</v>
      </c>
      <c r="E29" s="131">
        <f t="shared" si="4"/>
        <v>46</v>
      </c>
      <c r="F29" s="131">
        <f t="shared" si="5"/>
        <v>49</v>
      </c>
      <c r="G29" s="131">
        <f t="shared" si="6"/>
        <v>52</v>
      </c>
      <c r="H29" s="131">
        <f t="shared" si="7"/>
        <v>55</v>
      </c>
      <c r="I29" s="131">
        <f t="shared" si="8"/>
        <v>58</v>
      </c>
      <c r="J29" s="131">
        <f t="shared" si="9"/>
        <v>59</v>
      </c>
      <c r="K29" s="131">
        <f t="shared" si="10"/>
        <v>60</v>
      </c>
      <c r="L29" s="131">
        <f t="shared" si="11"/>
        <v>61</v>
      </c>
      <c r="M29" s="131">
        <f t="shared" si="12"/>
        <v>62</v>
      </c>
      <c r="N29" s="131">
        <f t="shared" si="13"/>
        <v>63</v>
      </c>
      <c r="O29" s="131">
        <f t="shared" si="14"/>
        <v>63</v>
      </c>
      <c r="P29" s="131">
        <f t="shared" si="15"/>
        <v>63</v>
      </c>
      <c r="Q29" s="131">
        <f t="shared" si="16"/>
        <v>63</v>
      </c>
      <c r="R29" s="132">
        <f t="shared" si="17"/>
        <v>63</v>
      </c>
      <c r="S29" s="133">
        <f t="shared" si="18"/>
        <v>63</v>
      </c>
      <c r="U29" s="147">
        <f>IF((C29-'R Directo'!$E$7)&gt;0,C29-'R Directo'!$E$7,0)</f>
        <v>5.8999999999999986</v>
      </c>
      <c r="V29" s="132">
        <f>IF((D29-'R Directo'!$F$7)&gt;0,D29-'R Directo'!$F$7,0)</f>
        <v>2.2000000000000028</v>
      </c>
      <c r="W29" s="132">
        <f>IF((E29-'R Directo'!$G$7)&gt;0,E29-'R Directo'!$G$7,0)</f>
        <v>8.2999999999999972</v>
      </c>
      <c r="X29" s="132">
        <f>IF((F29-'R Directo'!$H$7)&gt;0,F29-'R Directo'!$H$7,0)</f>
        <v>14.600000000000001</v>
      </c>
      <c r="Y29" s="135">
        <f>IF((G29-'R Directo'!$I$7)&gt;0,G29-'R Directo'!$I$7,0)</f>
        <v>11.799999999999997</v>
      </c>
      <c r="Z29" s="135">
        <f>IF((H29-'R Directo'!$J$7)&gt;0,H29-'R Directo'!$J$7,0)</f>
        <v>19.299999999999997</v>
      </c>
      <c r="AA29" s="135">
        <f>IF((I29-'R Directo'!$K$7)&gt;0,I29-'R Directo'!$K$7,0)</f>
        <v>21</v>
      </c>
      <c r="AB29" s="132">
        <f>IF((J29-'R Directo'!$L$7)&gt;0,J29-'R Directo'!$L$7,0)</f>
        <v>33.299999999999997</v>
      </c>
      <c r="AC29" s="132">
        <f>IF((K29-'R Directo'!$M$7)&gt;0,K29-'R Directo'!$M$7,0)</f>
        <v>18.700000000000003</v>
      </c>
      <c r="AD29" s="132">
        <f>IF((L29-'R Directo'!$N$7)&gt;0,L29-'R Directo'!$N$7,0)</f>
        <v>17.299999999999997</v>
      </c>
      <c r="AE29" s="132">
        <f>IF((M29-'R Directo'!$O$7)&gt;0,M29-'R Directo'!$O$7,0)</f>
        <v>17.700000000000003</v>
      </c>
      <c r="AF29" s="135">
        <f>IF((N29-'R Directo'!$P$7)&gt;0,N29-'R Directo'!$P$7,0)</f>
        <v>16.399999999999999</v>
      </c>
      <c r="AG29" s="132">
        <f>IF((O29-'R Directo'!$Q$7)&gt;0,O29-'R Directo'!$Q$7,0)</f>
        <v>15.100000000000001</v>
      </c>
      <c r="AH29" s="135">
        <f>IF((P29-'R Directo'!$R$7)&gt;0,P29-'R Directo'!$R$7,0)</f>
        <v>15</v>
      </c>
      <c r="AI29" s="132">
        <f>IF((Q29-'R Directo'!$S$7)&gt;0,Q29-'R Directo'!$S$7,0)</f>
        <v>14.600000000000001</v>
      </c>
      <c r="AJ29" s="136">
        <f>IF((R29-'R Directo'!$T$7)&gt;0,R29-'R Directo'!$T$7,0)</f>
        <v>10.899999999999999</v>
      </c>
      <c r="AK29" s="355">
        <f t="shared" si="19"/>
        <v>242.09999999999997</v>
      </c>
      <c r="AL29" s="118">
        <f t="shared" si="23"/>
        <v>0</v>
      </c>
      <c r="AM29" s="116">
        <f t="shared" si="20"/>
        <v>0</v>
      </c>
      <c r="AO29" s="353">
        <f>IF((D29-'R Directo'!$F$8)&gt;0,D29-'R Directo'!$F$8,0)</f>
        <v>2</v>
      </c>
      <c r="AP29" s="142">
        <f>IF((E29-'R Directo'!$G$8)&gt;0,E29-'R Directo'!$G$8,0)</f>
        <v>8</v>
      </c>
      <c r="AQ29" s="142">
        <f>IF((F29-'R Directo'!$H$8)&gt;0,F29-'R Directo'!$H$8,0)</f>
        <v>15</v>
      </c>
      <c r="AR29" s="142">
        <f>IF((G29-'R Directo'!$I$8)&gt;0,G29-'R Directo'!$I$8,0)</f>
        <v>12</v>
      </c>
      <c r="AS29" s="142">
        <f>IF((H29-'R Directo'!$J$8)&gt;0,H29-'R Directo'!$J$8,0)</f>
        <v>19</v>
      </c>
      <c r="AT29" s="142">
        <f>IF((I29-'R Directo'!$K$8)&gt;0,I29-'R Directo'!$K$8,0)</f>
        <v>21</v>
      </c>
      <c r="AU29" s="142">
        <f>IF((J29-'R Directo'!$L$8)&gt;0,J29-'R Directo'!$L$8,0)</f>
        <v>33</v>
      </c>
      <c r="AV29" s="142">
        <f>IF((K29-'R Directo'!$M$8)&gt;0,K29-'R Directo'!$M$8,0)</f>
        <v>19</v>
      </c>
      <c r="AW29" s="142">
        <f>IF((L29-'R Directo'!$N$8)&gt;0,L29-'R Directo'!$N$8,0)</f>
        <v>17</v>
      </c>
      <c r="AX29" s="142">
        <f>IF((M29-'R Directo'!$O$8)&gt;0,M29-'R Directo'!$O$8,0)</f>
        <v>18</v>
      </c>
      <c r="AY29" s="142">
        <f>IF((N29-'R Directo'!$P$8)&gt;0,N29-'R Directo'!$P$8,0)</f>
        <v>16</v>
      </c>
      <c r="AZ29" s="142">
        <f>IF((O29-'R Directo'!$Q$8)&gt;0,O29-'R Directo'!$Q$8,0)</f>
        <v>15</v>
      </c>
      <c r="BA29" s="142">
        <f>IF((P29-'R Directo'!$R$8)&gt;0,P29-'R Directo'!$R$8,0)</f>
        <v>15</v>
      </c>
      <c r="BB29" s="142">
        <f>IF((Q29-'R Directo'!$S$8)&gt;0,Q29-'R Directo'!$S$8,0)</f>
        <v>15</v>
      </c>
      <c r="BC29" s="142">
        <f>IF((R29-'R Directo'!$T$8)&gt;0,R29-'R Directo'!$T$8,0)</f>
        <v>11</v>
      </c>
      <c r="BD29" s="354">
        <f>IF((S29-'R Directo'!$U$8)&gt;0,S29-'R Directo'!$U$8,0)</f>
        <v>10</v>
      </c>
      <c r="BE29" s="127">
        <f t="shared" si="24"/>
        <v>236</v>
      </c>
      <c r="BF29" s="128">
        <f t="shared" si="21"/>
        <v>0</v>
      </c>
      <c r="BG29" s="118">
        <f t="shared" si="25"/>
        <v>0</v>
      </c>
      <c r="BH29" s="118">
        <f t="shared" si="22"/>
        <v>0</v>
      </c>
    </row>
    <row r="30" spans="2:60" ht="14.25">
      <c r="B30" s="129">
        <v>-6</v>
      </c>
      <c r="C30" s="130">
        <f t="shared" si="2"/>
        <v>39</v>
      </c>
      <c r="D30" s="131">
        <f t="shared" si="3"/>
        <v>42</v>
      </c>
      <c r="E30" s="131">
        <f t="shared" si="4"/>
        <v>45</v>
      </c>
      <c r="F30" s="131">
        <f t="shared" si="5"/>
        <v>48</v>
      </c>
      <c r="G30" s="131">
        <f t="shared" si="6"/>
        <v>51</v>
      </c>
      <c r="H30" s="131">
        <f t="shared" si="7"/>
        <v>54</v>
      </c>
      <c r="I30" s="131">
        <f t="shared" si="8"/>
        <v>57</v>
      </c>
      <c r="J30" s="131">
        <f t="shared" si="9"/>
        <v>58</v>
      </c>
      <c r="K30" s="131">
        <f t="shared" si="10"/>
        <v>59</v>
      </c>
      <c r="L30" s="131">
        <f t="shared" si="11"/>
        <v>60</v>
      </c>
      <c r="M30" s="131">
        <f t="shared" si="12"/>
        <v>61</v>
      </c>
      <c r="N30" s="131">
        <f t="shared" si="13"/>
        <v>62</v>
      </c>
      <c r="O30" s="131">
        <f t="shared" si="14"/>
        <v>62</v>
      </c>
      <c r="P30" s="131">
        <f t="shared" si="15"/>
        <v>62</v>
      </c>
      <c r="Q30" s="131">
        <f t="shared" si="16"/>
        <v>62</v>
      </c>
      <c r="R30" s="132">
        <f t="shared" si="17"/>
        <v>62</v>
      </c>
      <c r="S30" s="133">
        <f t="shared" si="18"/>
        <v>62</v>
      </c>
      <c r="U30" s="147">
        <f>IF((C30-'R Directo'!$E$7)&gt;0,C30-'R Directo'!$E$7,0)</f>
        <v>4.8999999999999986</v>
      </c>
      <c r="V30" s="132">
        <f>IF((D30-'R Directo'!$F$7)&gt;0,D30-'R Directo'!$F$7,0)</f>
        <v>1.2000000000000028</v>
      </c>
      <c r="W30" s="132">
        <f>IF((E30-'R Directo'!$G$7)&gt;0,E30-'R Directo'!$G$7,0)</f>
        <v>7.2999999999999972</v>
      </c>
      <c r="X30" s="132">
        <f>IF((F30-'R Directo'!$H$7)&gt;0,F30-'R Directo'!$H$7,0)</f>
        <v>13.600000000000001</v>
      </c>
      <c r="Y30" s="135">
        <f>IF((G30-'R Directo'!$I$7)&gt;0,G30-'R Directo'!$I$7,0)</f>
        <v>10.799999999999997</v>
      </c>
      <c r="Z30" s="135">
        <f>IF((H30-'R Directo'!$J$7)&gt;0,H30-'R Directo'!$J$7,0)</f>
        <v>18.299999999999997</v>
      </c>
      <c r="AA30" s="135">
        <f>IF((I30-'R Directo'!$K$7)&gt;0,I30-'R Directo'!$K$7,0)</f>
        <v>20</v>
      </c>
      <c r="AB30" s="132">
        <f>IF((J30-'R Directo'!$L$7)&gt;0,J30-'R Directo'!$L$7,0)</f>
        <v>32.299999999999997</v>
      </c>
      <c r="AC30" s="132">
        <f>IF((K30-'R Directo'!$M$7)&gt;0,K30-'R Directo'!$M$7,0)</f>
        <v>17.700000000000003</v>
      </c>
      <c r="AD30" s="132">
        <f>IF((L30-'R Directo'!$N$7)&gt;0,L30-'R Directo'!$N$7,0)</f>
        <v>16.299999999999997</v>
      </c>
      <c r="AE30" s="132">
        <f>IF((M30-'R Directo'!$O$7)&gt;0,M30-'R Directo'!$O$7,0)</f>
        <v>16.700000000000003</v>
      </c>
      <c r="AF30" s="135">
        <f>IF((N30-'R Directo'!$P$7)&gt;0,N30-'R Directo'!$P$7,0)</f>
        <v>15.399999999999999</v>
      </c>
      <c r="AG30" s="132">
        <f>IF((O30-'R Directo'!$Q$7)&gt;0,O30-'R Directo'!$Q$7,0)</f>
        <v>14.100000000000001</v>
      </c>
      <c r="AH30" s="135">
        <f>IF((P30-'R Directo'!$R$7)&gt;0,P30-'R Directo'!$R$7,0)</f>
        <v>14</v>
      </c>
      <c r="AI30" s="132">
        <f>IF((Q30-'R Directo'!$S$7)&gt;0,Q30-'R Directo'!$S$7,0)</f>
        <v>13.600000000000001</v>
      </c>
      <c r="AJ30" s="136">
        <f>IF((R30-'R Directo'!$T$7)&gt;0,R30-'R Directo'!$T$7,0)</f>
        <v>9.8999999999999986</v>
      </c>
      <c r="AK30" s="355">
        <f t="shared" si="19"/>
        <v>226.09999999999997</v>
      </c>
      <c r="AL30" s="118">
        <f t="shared" si="23"/>
        <v>0</v>
      </c>
      <c r="AM30" s="116">
        <f t="shared" si="20"/>
        <v>0</v>
      </c>
      <c r="AO30" s="353">
        <f>IF((D30-'R Directo'!$F$8)&gt;0,D30-'R Directo'!$F$8,0)</f>
        <v>1</v>
      </c>
      <c r="AP30" s="142">
        <f>IF((E30-'R Directo'!$G$8)&gt;0,E30-'R Directo'!$G$8,0)</f>
        <v>7</v>
      </c>
      <c r="AQ30" s="142">
        <f>IF((F30-'R Directo'!$H$8)&gt;0,F30-'R Directo'!$H$8,0)</f>
        <v>14</v>
      </c>
      <c r="AR30" s="142">
        <f>IF((G30-'R Directo'!$I$8)&gt;0,G30-'R Directo'!$I$8,0)</f>
        <v>11</v>
      </c>
      <c r="AS30" s="142">
        <f>IF((H30-'R Directo'!$J$8)&gt;0,H30-'R Directo'!$J$8,0)</f>
        <v>18</v>
      </c>
      <c r="AT30" s="142">
        <f>IF((I30-'R Directo'!$K$8)&gt;0,I30-'R Directo'!$K$8,0)</f>
        <v>20</v>
      </c>
      <c r="AU30" s="142">
        <f>IF((J30-'R Directo'!$L$8)&gt;0,J30-'R Directo'!$L$8,0)</f>
        <v>32</v>
      </c>
      <c r="AV30" s="142">
        <f>IF((K30-'R Directo'!$M$8)&gt;0,K30-'R Directo'!$M$8,0)</f>
        <v>18</v>
      </c>
      <c r="AW30" s="142">
        <f>IF((L30-'R Directo'!$N$8)&gt;0,L30-'R Directo'!$N$8,0)</f>
        <v>16</v>
      </c>
      <c r="AX30" s="142">
        <f>IF((M30-'R Directo'!$O$8)&gt;0,M30-'R Directo'!$O$8,0)</f>
        <v>17</v>
      </c>
      <c r="AY30" s="142">
        <f>IF((N30-'R Directo'!$P$8)&gt;0,N30-'R Directo'!$P$8,0)</f>
        <v>15</v>
      </c>
      <c r="AZ30" s="142">
        <f>IF((O30-'R Directo'!$Q$8)&gt;0,O30-'R Directo'!$Q$8,0)</f>
        <v>14</v>
      </c>
      <c r="BA30" s="142">
        <f>IF((P30-'R Directo'!$R$8)&gt;0,P30-'R Directo'!$R$8,0)</f>
        <v>14</v>
      </c>
      <c r="BB30" s="142">
        <f>IF((Q30-'R Directo'!$S$8)&gt;0,Q30-'R Directo'!$S$8,0)</f>
        <v>14</v>
      </c>
      <c r="BC30" s="142">
        <f>IF((R30-'R Directo'!$T$8)&gt;0,R30-'R Directo'!$T$8,0)</f>
        <v>10</v>
      </c>
      <c r="BD30" s="354">
        <f>IF((S30-'R Directo'!$U$8)&gt;0,S30-'R Directo'!$U$8,0)</f>
        <v>9</v>
      </c>
      <c r="BE30" s="127">
        <f t="shared" si="24"/>
        <v>221</v>
      </c>
      <c r="BF30" s="128">
        <f t="shared" si="21"/>
        <v>0</v>
      </c>
      <c r="BG30" s="118">
        <f t="shared" si="25"/>
        <v>0</v>
      </c>
      <c r="BH30" s="118">
        <f t="shared" si="22"/>
        <v>0</v>
      </c>
    </row>
    <row r="31" spans="2:60" ht="14.25">
      <c r="B31" s="129">
        <v>-5</v>
      </c>
      <c r="C31" s="130">
        <f t="shared" si="2"/>
        <v>38</v>
      </c>
      <c r="D31" s="131">
        <f t="shared" si="3"/>
        <v>41</v>
      </c>
      <c r="E31" s="131">
        <f t="shared" si="4"/>
        <v>44</v>
      </c>
      <c r="F31" s="131">
        <f t="shared" si="5"/>
        <v>47</v>
      </c>
      <c r="G31" s="131">
        <f t="shared" si="6"/>
        <v>50</v>
      </c>
      <c r="H31" s="131">
        <f t="shared" si="7"/>
        <v>53</v>
      </c>
      <c r="I31" s="131">
        <f t="shared" si="8"/>
        <v>56</v>
      </c>
      <c r="J31" s="131">
        <f t="shared" si="9"/>
        <v>57</v>
      </c>
      <c r="K31" s="131">
        <f t="shared" si="10"/>
        <v>58</v>
      </c>
      <c r="L31" s="131">
        <f t="shared" si="11"/>
        <v>59</v>
      </c>
      <c r="M31" s="131">
        <f t="shared" si="12"/>
        <v>60</v>
      </c>
      <c r="N31" s="131">
        <f t="shared" si="13"/>
        <v>61</v>
      </c>
      <c r="O31" s="131">
        <f t="shared" si="14"/>
        <v>61</v>
      </c>
      <c r="P31" s="131">
        <f t="shared" si="15"/>
        <v>61</v>
      </c>
      <c r="Q31" s="131">
        <f t="shared" si="16"/>
        <v>61</v>
      </c>
      <c r="R31" s="132">
        <f t="shared" si="17"/>
        <v>61</v>
      </c>
      <c r="S31" s="133">
        <f t="shared" si="18"/>
        <v>61</v>
      </c>
      <c r="U31" s="147">
        <f>IF((C31-'R Directo'!$E$7)&gt;0,C31-'R Directo'!$E$7,0)</f>
        <v>3.8999999999999986</v>
      </c>
      <c r="V31" s="132">
        <f>IF((D31-'R Directo'!$F$7)&gt;0,D31-'R Directo'!$F$7,0)</f>
        <v>0.20000000000000284</v>
      </c>
      <c r="W31" s="132">
        <f>IF((E31-'R Directo'!$G$7)&gt;0,E31-'R Directo'!$G$7,0)</f>
        <v>6.2999999999999972</v>
      </c>
      <c r="X31" s="132">
        <f>IF((F31-'R Directo'!$H$7)&gt;0,F31-'R Directo'!$H$7,0)</f>
        <v>12.600000000000001</v>
      </c>
      <c r="Y31" s="135">
        <f>IF((G31-'R Directo'!$I$7)&gt;0,G31-'R Directo'!$I$7,0)</f>
        <v>9.7999999999999972</v>
      </c>
      <c r="Z31" s="135">
        <f>IF((H31-'R Directo'!$J$7)&gt;0,H31-'R Directo'!$J$7,0)</f>
        <v>17.299999999999997</v>
      </c>
      <c r="AA31" s="135">
        <f>IF((I31-'R Directo'!$K$7)&gt;0,I31-'R Directo'!$K$7,0)</f>
        <v>19</v>
      </c>
      <c r="AB31" s="132">
        <f>IF((J31-'R Directo'!$L$7)&gt;0,J31-'R Directo'!$L$7,0)</f>
        <v>31.3</v>
      </c>
      <c r="AC31" s="132">
        <f>IF((K31-'R Directo'!$M$7)&gt;0,K31-'R Directo'!$M$7,0)</f>
        <v>16.700000000000003</v>
      </c>
      <c r="AD31" s="132">
        <f>IF((L31-'R Directo'!$N$7)&gt;0,L31-'R Directo'!$N$7,0)</f>
        <v>15.299999999999997</v>
      </c>
      <c r="AE31" s="132">
        <f>IF((M31-'R Directo'!$O$7)&gt;0,M31-'R Directo'!$O$7,0)</f>
        <v>15.700000000000003</v>
      </c>
      <c r="AF31" s="135">
        <f>IF((N31-'R Directo'!$P$7)&gt;0,N31-'R Directo'!$P$7,0)</f>
        <v>14.399999999999999</v>
      </c>
      <c r="AG31" s="132">
        <f>IF((O31-'R Directo'!$Q$7)&gt;0,O31-'R Directo'!$Q$7,0)</f>
        <v>13.100000000000001</v>
      </c>
      <c r="AH31" s="135">
        <f>IF((P31-'R Directo'!$R$7)&gt;0,P31-'R Directo'!$R$7,0)</f>
        <v>13</v>
      </c>
      <c r="AI31" s="132">
        <f>IF((Q31-'R Directo'!$S$7)&gt;0,Q31-'R Directo'!$S$7,0)</f>
        <v>12.600000000000001</v>
      </c>
      <c r="AJ31" s="136">
        <f>IF((R31-'R Directo'!$T$7)&gt;0,R31-'R Directo'!$T$7,0)</f>
        <v>8.8999999999999986</v>
      </c>
      <c r="AK31" s="355">
        <f t="shared" si="19"/>
        <v>210.09999999999997</v>
      </c>
      <c r="AL31" s="118">
        <f t="shared" si="23"/>
        <v>0</v>
      </c>
      <c r="AM31" s="116">
        <f t="shared" si="20"/>
        <v>0</v>
      </c>
      <c r="AO31" s="353">
        <f>IF((D31-'R Directo'!$F$8)&gt;0,D31-'R Directo'!$F$8,0)</f>
        <v>0</v>
      </c>
      <c r="AP31" s="142">
        <f>IF((E31-'R Directo'!$G$8)&gt;0,E31-'R Directo'!$G$8,0)</f>
        <v>6</v>
      </c>
      <c r="AQ31" s="142">
        <f>IF((F31-'R Directo'!$H$8)&gt;0,F31-'R Directo'!$H$8,0)</f>
        <v>13</v>
      </c>
      <c r="AR31" s="142">
        <f>IF((G31-'R Directo'!$I$8)&gt;0,G31-'R Directo'!$I$8,0)</f>
        <v>10</v>
      </c>
      <c r="AS31" s="142">
        <f>IF((H31-'R Directo'!$J$8)&gt;0,H31-'R Directo'!$J$8,0)</f>
        <v>17</v>
      </c>
      <c r="AT31" s="142">
        <f>IF((I31-'R Directo'!$K$8)&gt;0,I31-'R Directo'!$K$8,0)</f>
        <v>19</v>
      </c>
      <c r="AU31" s="142">
        <f>IF((J31-'R Directo'!$L$8)&gt;0,J31-'R Directo'!$L$8,0)</f>
        <v>31</v>
      </c>
      <c r="AV31" s="142">
        <f>IF((K31-'R Directo'!$M$8)&gt;0,K31-'R Directo'!$M$8,0)</f>
        <v>17</v>
      </c>
      <c r="AW31" s="142">
        <f>IF((L31-'R Directo'!$N$8)&gt;0,L31-'R Directo'!$N$8,0)</f>
        <v>15</v>
      </c>
      <c r="AX31" s="142">
        <f>IF((M31-'R Directo'!$O$8)&gt;0,M31-'R Directo'!$O$8,0)</f>
        <v>16</v>
      </c>
      <c r="AY31" s="142">
        <f>IF((N31-'R Directo'!$P$8)&gt;0,N31-'R Directo'!$P$8,0)</f>
        <v>14</v>
      </c>
      <c r="AZ31" s="142">
        <f>IF((O31-'R Directo'!$Q$8)&gt;0,O31-'R Directo'!$Q$8,0)</f>
        <v>13</v>
      </c>
      <c r="BA31" s="142">
        <f>IF((P31-'R Directo'!$R$8)&gt;0,P31-'R Directo'!$R$8,0)</f>
        <v>13</v>
      </c>
      <c r="BB31" s="142">
        <f>IF((Q31-'R Directo'!$S$8)&gt;0,Q31-'R Directo'!$S$8,0)</f>
        <v>13</v>
      </c>
      <c r="BC31" s="142">
        <f>IF((R31-'R Directo'!$T$8)&gt;0,R31-'R Directo'!$T$8,0)</f>
        <v>9</v>
      </c>
      <c r="BD31" s="354">
        <f>IF((S31-'R Directo'!$U$8)&gt;0,S31-'R Directo'!$U$8,0)</f>
        <v>8</v>
      </c>
      <c r="BE31" s="127">
        <f t="shared" si="24"/>
        <v>206</v>
      </c>
      <c r="BF31" s="128">
        <f t="shared" si="21"/>
        <v>0</v>
      </c>
      <c r="BG31" s="118">
        <f t="shared" si="25"/>
        <v>0</v>
      </c>
      <c r="BH31" s="118">
        <f t="shared" si="22"/>
        <v>0</v>
      </c>
    </row>
    <row r="32" spans="2:60" ht="14.25">
      <c r="B32" s="129">
        <v>-4</v>
      </c>
      <c r="C32" s="130">
        <f t="shared" si="2"/>
        <v>37</v>
      </c>
      <c r="D32" s="131">
        <f t="shared" si="3"/>
        <v>40</v>
      </c>
      <c r="E32" s="131">
        <f t="shared" si="4"/>
        <v>43</v>
      </c>
      <c r="F32" s="131">
        <f t="shared" si="5"/>
        <v>46</v>
      </c>
      <c r="G32" s="131">
        <f t="shared" si="6"/>
        <v>49</v>
      </c>
      <c r="H32" s="131">
        <f t="shared" si="7"/>
        <v>52</v>
      </c>
      <c r="I32" s="131">
        <f t="shared" si="8"/>
        <v>55</v>
      </c>
      <c r="J32" s="131">
        <f t="shared" si="9"/>
        <v>56</v>
      </c>
      <c r="K32" s="131">
        <f t="shared" si="10"/>
        <v>57</v>
      </c>
      <c r="L32" s="131">
        <f t="shared" si="11"/>
        <v>58</v>
      </c>
      <c r="M32" s="131">
        <f t="shared" si="12"/>
        <v>59</v>
      </c>
      <c r="N32" s="131">
        <f t="shared" si="13"/>
        <v>60</v>
      </c>
      <c r="O32" s="131">
        <f t="shared" si="14"/>
        <v>60</v>
      </c>
      <c r="P32" s="131">
        <f t="shared" si="15"/>
        <v>60</v>
      </c>
      <c r="Q32" s="131">
        <f t="shared" si="16"/>
        <v>60</v>
      </c>
      <c r="R32" s="132">
        <f t="shared" si="17"/>
        <v>60</v>
      </c>
      <c r="S32" s="133">
        <f t="shared" si="18"/>
        <v>60</v>
      </c>
      <c r="U32" s="147">
        <f>IF((C32-'R Directo'!$E$7)&gt;0,C32-'R Directo'!$E$7,0)</f>
        <v>2.8999999999999986</v>
      </c>
      <c r="V32" s="132">
        <f>IF((D32-'R Directo'!$F$7)&gt;0,D32-'R Directo'!$F$7,0)</f>
        <v>0</v>
      </c>
      <c r="W32" s="132">
        <f>IF((E32-'R Directo'!$G$7)&gt;0,E32-'R Directo'!$G$7,0)</f>
        <v>5.2999999999999972</v>
      </c>
      <c r="X32" s="132">
        <f>IF((F32-'R Directo'!$H$7)&gt;0,F32-'R Directo'!$H$7,0)</f>
        <v>11.600000000000001</v>
      </c>
      <c r="Y32" s="135">
        <f>IF((G32-'R Directo'!$I$7)&gt;0,G32-'R Directo'!$I$7,0)</f>
        <v>8.7999999999999972</v>
      </c>
      <c r="Z32" s="135">
        <f>IF((H32-'R Directo'!$J$7)&gt;0,H32-'R Directo'!$J$7,0)</f>
        <v>16.299999999999997</v>
      </c>
      <c r="AA32" s="135">
        <f>IF((I32-'R Directo'!$K$7)&gt;0,I32-'R Directo'!$K$7,0)</f>
        <v>18</v>
      </c>
      <c r="AB32" s="132">
        <f>IF((J32-'R Directo'!$L$7)&gt;0,J32-'R Directo'!$L$7,0)</f>
        <v>30.3</v>
      </c>
      <c r="AC32" s="132">
        <f>IF((K32-'R Directo'!$M$7)&gt;0,K32-'R Directo'!$M$7,0)</f>
        <v>15.700000000000003</v>
      </c>
      <c r="AD32" s="132">
        <f>IF((L32-'R Directo'!$N$7)&gt;0,L32-'R Directo'!$N$7,0)</f>
        <v>14.299999999999997</v>
      </c>
      <c r="AE32" s="132">
        <f>IF((M32-'R Directo'!$O$7)&gt;0,M32-'R Directo'!$O$7,0)</f>
        <v>14.700000000000003</v>
      </c>
      <c r="AF32" s="135">
        <f>IF((N32-'R Directo'!$P$7)&gt;0,N32-'R Directo'!$P$7,0)</f>
        <v>13.399999999999999</v>
      </c>
      <c r="AG32" s="132">
        <f>IF((O32-'R Directo'!$Q$7)&gt;0,O32-'R Directo'!$Q$7,0)</f>
        <v>12.100000000000001</v>
      </c>
      <c r="AH32" s="135">
        <f>IF((P32-'R Directo'!$R$7)&gt;0,P32-'R Directo'!$R$7,0)</f>
        <v>12</v>
      </c>
      <c r="AI32" s="132">
        <f>IF((Q32-'R Directo'!$S$7)&gt;0,Q32-'R Directo'!$S$7,0)</f>
        <v>11.600000000000001</v>
      </c>
      <c r="AJ32" s="136">
        <f>IF((R32-'R Directo'!$T$7)&gt;0,R32-'R Directo'!$T$7,0)</f>
        <v>7.8999999999999986</v>
      </c>
      <c r="AK32" s="355">
        <f t="shared" si="19"/>
        <v>194.89999999999998</v>
      </c>
      <c r="AL32" s="118">
        <f t="shared" si="23"/>
        <v>0</v>
      </c>
      <c r="AM32" s="116">
        <f t="shared" si="20"/>
        <v>0</v>
      </c>
      <c r="AO32" s="353">
        <f>IF((D32-'R Directo'!$F$8)&gt;0,D32-'R Directo'!$F$8,0)</f>
        <v>0</v>
      </c>
      <c r="AP32" s="142">
        <f>IF((E32-'R Directo'!$G$8)&gt;0,E32-'R Directo'!$G$8,0)</f>
        <v>5</v>
      </c>
      <c r="AQ32" s="142">
        <f>IF((F32-'R Directo'!$H$8)&gt;0,F32-'R Directo'!$H$8,0)</f>
        <v>12</v>
      </c>
      <c r="AR32" s="142">
        <f>IF((G32-'R Directo'!$I$8)&gt;0,G32-'R Directo'!$I$8,0)</f>
        <v>9</v>
      </c>
      <c r="AS32" s="142">
        <f>IF((H32-'R Directo'!$J$8)&gt;0,H32-'R Directo'!$J$8,0)</f>
        <v>16</v>
      </c>
      <c r="AT32" s="142">
        <f>IF((I32-'R Directo'!$K$8)&gt;0,I32-'R Directo'!$K$8,0)</f>
        <v>18</v>
      </c>
      <c r="AU32" s="142">
        <f>IF((J32-'R Directo'!$L$8)&gt;0,J32-'R Directo'!$L$8,0)</f>
        <v>30</v>
      </c>
      <c r="AV32" s="142">
        <f>IF((K32-'R Directo'!$M$8)&gt;0,K32-'R Directo'!$M$8,0)</f>
        <v>16</v>
      </c>
      <c r="AW32" s="142">
        <f>IF((L32-'R Directo'!$N$8)&gt;0,L32-'R Directo'!$N$8,0)</f>
        <v>14</v>
      </c>
      <c r="AX32" s="142">
        <f>IF((M32-'R Directo'!$O$8)&gt;0,M32-'R Directo'!$O$8,0)</f>
        <v>15</v>
      </c>
      <c r="AY32" s="142">
        <f>IF((N32-'R Directo'!$P$8)&gt;0,N32-'R Directo'!$P$8,0)</f>
        <v>13</v>
      </c>
      <c r="AZ32" s="142">
        <f>IF((O32-'R Directo'!$Q$8)&gt;0,O32-'R Directo'!$Q$8,0)</f>
        <v>12</v>
      </c>
      <c r="BA32" s="142">
        <f>IF((P32-'R Directo'!$R$8)&gt;0,P32-'R Directo'!$R$8,0)</f>
        <v>12</v>
      </c>
      <c r="BB32" s="142">
        <f>IF((Q32-'R Directo'!$S$8)&gt;0,Q32-'R Directo'!$S$8,0)</f>
        <v>12</v>
      </c>
      <c r="BC32" s="142">
        <f>IF((R32-'R Directo'!$T$8)&gt;0,R32-'R Directo'!$T$8,0)</f>
        <v>8</v>
      </c>
      <c r="BD32" s="354">
        <f>IF((S32-'R Directo'!$U$8)&gt;0,S32-'R Directo'!$U$8,0)</f>
        <v>7</v>
      </c>
      <c r="BE32" s="127">
        <f t="shared" si="24"/>
        <v>192</v>
      </c>
      <c r="BF32" s="128">
        <f t="shared" si="21"/>
        <v>0</v>
      </c>
      <c r="BG32" s="118">
        <f t="shared" si="25"/>
        <v>0</v>
      </c>
      <c r="BH32" s="118">
        <f t="shared" si="22"/>
        <v>0</v>
      </c>
    </row>
    <row r="33" spans="1:60" ht="14.25">
      <c r="B33" s="129">
        <v>-3</v>
      </c>
      <c r="C33" s="130">
        <f t="shared" si="2"/>
        <v>36</v>
      </c>
      <c r="D33" s="131">
        <f t="shared" si="3"/>
        <v>39</v>
      </c>
      <c r="E33" s="131">
        <f t="shared" si="4"/>
        <v>42</v>
      </c>
      <c r="F33" s="131">
        <f t="shared" si="5"/>
        <v>45</v>
      </c>
      <c r="G33" s="131">
        <f t="shared" si="6"/>
        <v>48</v>
      </c>
      <c r="H33" s="131">
        <f t="shared" si="7"/>
        <v>51</v>
      </c>
      <c r="I33" s="131">
        <f t="shared" si="8"/>
        <v>54</v>
      </c>
      <c r="J33" s="131">
        <f t="shared" si="9"/>
        <v>55</v>
      </c>
      <c r="K33" s="131">
        <f t="shared" si="10"/>
        <v>56</v>
      </c>
      <c r="L33" s="131">
        <f t="shared" si="11"/>
        <v>57</v>
      </c>
      <c r="M33" s="131">
        <f t="shared" si="12"/>
        <v>58</v>
      </c>
      <c r="N33" s="131">
        <f t="shared" si="13"/>
        <v>59</v>
      </c>
      <c r="O33" s="131">
        <f t="shared" si="14"/>
        <v>59</v>
      </c>
      <c r="P33" s="131">
        <f t="shared" si="15"/>
        <v>59</v>
      </c>
      <c r="Q33" s="131">
        <f t="shared" si="16"/>
        <v>59</v>
      </c>
      <c r="R33" s="132">
        <f t="shared" si="17"/>
        <v>59</v>
      </c>
      <c r="S33" s="133">
        <f t="shared" si="18"/>
        <v>59</v>
      </c>
      <c r="U33" s="147">
        <f>IF((C33-'R Directo'!$E$7)&gt;0,C33-'R Directo'!$E$7,0)</f>
        <v>1.8999999999999986</v>
      </c>
      <c r="V33" s="132">
        <f>IF((D33-'R Directo'!$F$7)&gt;0,D33-'R Directo'!$F$7,0)</f>
        <v>0</v>
      </c>
      <c r="W33" s="132">
        <f>IF((E33-'R Directo'!$G$7)&gt;0,E33-'R Directo'!$G$7,0)</f>
        <v>4.2999999999999972</v>
      </c>
      <c r="X33" s="132">
        <f>IF((F33-'R Directo'!$H$7)&gt;0,F33-'R Directo'!$H$7,0)</f>
        <v>10.600000000000001</v>
      </c>
      <c r="Y33" s="135">
        <f>IF((G33-'R Directo'!$I$7)&gt;0,G33-'R Directo'!$I$7,0)</f>
        <v>7.7999999999999972</v>
      </c>
      <c r="Z33" s="135">
        <f>IF((H33-'R Directo'!$J$7)&gt;0,H33-'R Directo'!$J$7,0)</f>
        <v>15.299999999999997</v>
      </c>
      <c r="AA33" s="135">
        <f>IF((I33-'R Directo'!$K$7)&gt;0,I33-'R Directo'!$K$7,0)</f>
        <v>17</v>
      </c>
      <c r="AB33" s="132">
        <f>IF((J33-'R Directo'!$L$7)&gt;0,J33-'R Directo'!$L$7,0)</f>
        <v>29.3</v>
      </c>
      <c r="AC33" s="132">
        <f>IF((K33-'R Directo'!$M$7)&gt;0,K33-'R Directo'!$M$7,0)</f>
        <v>14.700000000000003</v>
      </c>
      <c r="AD33" s="132">
        <f>IF((L33-'R Directo'!$N$7)&gt;0,L33-'R Directo'!$N$7,0)</f>
        <v>13.299999999999997</v>
      </c>
      <c r="AE33" s="132">
        <f>IF((M33-'R Directo'!$O$7)&gt;0,M33-'R Directo'!$O$7,0)</f>
        <v>13.700000000000003</v>
      </c>
      <c r="AF33" s="135">
        <f>IF((N33-'R Directo'!$P$7)&gt;0,N33-'R Directo'!$P$7,0)</f>
        <v>12.399999999999999</v>
      </c>
      <c r="AG33" s="132">
        <f>IF((O33-'R Directo'!$Q$7)&gt;0,O33-'R Directo'!$Q$7,0)</f>
        <v>11.100000000000001</v>
      </c>
      <c r="AH33" s="135">
        <f>IF((P33-'R Directo'!$R$7)&gt;0,P33-'R Directo'!$R$7,0)</f>
        <v>11</v>
      </c>
      <c r="AI33" s="132">
        <f>IF((Q33-'R Directo'!$S$7)&gt;0,Q33-'R Directo'!$S$7,0)</f>
        <v>10.600000000000001</v>
      </c>
      <c r="AJ33" s="136">
        <f>IF((R33-'R Directo'!$T$7)&gt;0,R33-'R Directo'!$T$7,0)</f>
        <v>6.8999999999999986</v>
      </c>
      <c r="AK33" s="355">
        <f t="shared" si="19"/>
        <v>179.89999999999998</v>
      </c>
      <c r="AL33" s="118">
        <f t="shared" si="23"/>
        <v>0</v>
      </c>
      <c r="AM33" s="116">
        <f t="shared" si="20"/>
        <v>0</v>
      </c>
      <c r="AO33" s="353">
        <f>IF((D33-'R Directo'!$F$8)&gt;0,D33-'R Directo'!$F$8,0)</f>
        <v>0</v>
      </c>
      <c r="AP33" s="142">
        <f>IF((E33-'R Directo'!$G$8)&gt;0,E33-'R Directo'!$G$8,0)</f>
        <v>4</v>
      </c>
      <c r="AQ33" s="142">
        <f>IF((F33-'R Directo'!$H$8)&gt;0,F33-'R Directo'!$H$8,0)</f>
        <v>11</v>
      </c>
      <c r="AR33" s="142">
        <f>IF((G33-'R Directo'!$I$8)&gt;0,G33-'R Directo'!$I$8,0)</f>
        <v>8</v>
      </c>
      <c r="AS33" s="142">
        <f>IF((H33-'R Directo'!$J$8)&gt;0,H33-'R Directo'!$J$8,0)</f>
        <v>15</v>
      </c>
      <c r="AT33" s="142">
        <f>IF((I33-'R Directo'!$K$8)&gt;0,I33-'R Directo'!$K$8,0)</f>
        <v>17</v>
      </c>
      <c r="AU33" s="142">
        <f>IF((J33-'R Directo'!$L$8)&gt;0,J33-'R Directo'!$L$8,0)</f>
        <v>29</v>
      </c>
      <c r="AV33" s="142">
        <f>IF((K33-'R Directo'!$M$8)&gt;0,K33-'R Directo'!$M$8,0)</f>
        <v>15</v>
      </c>
      <c r="AW33" s="142">
        <f>IF((L33-'R Directo'!$N$8)&gt;0,L33-'R Directo'!$N$8,0)</f>
        <v>13</v>
      </c>
      <c r="AX33" s="142">
        <f>IF((M33-'R Directo'!$O$8)&gt;0,M33-'R Directo'!$O$8,0)</f>
        <v>14</v>
      </c>
      <c r="AY33" s="142">
        <f>IF((N33-'R Directo'!$P$8)&gt;0,N33-'R Directo'!$P$8,0)</f>
        <v>12</v>
      </c>
      <c r="AZ33" s="142">
        <f>IF((O33-'R Directo'!$Q$8)&gt;0,O33-'R Directo'!$Q$8,0)</f>
        <v>11</v>
      </c>
      <c r="BA33" s="142">
        <f>IF((P33-'R Directo'!$R$8)&gt;0,P33-'R Directo'!$R$8,0)</f>
        <v>11</v>
      </c>
      <c r="BB33" s="142">
        <f>IF((Q33-'R Directo'!$S$8)&gt;0,Q33-'R Directo'!$S$8,0)</f>
        <v>11</v>
      </c>
      <c r="BC33" s="142">
        <f>IF((R33-'R Directo'!$T$8)&gt;0,R33-'R Directo'!$T$8,0)</f>
        <v>7</v>
      </c>
      <c r="BD33" s="354">
        <f>IF((S33-'R Directo'!$U$8)&gt;0,S33-'R Directo'!$U$8,0)</f>
        <v>6</v>
      </c>
      <c r="BE33" s="127">
        <f t="shared" si="24"/>
        <v>178</v>
      </c>
      <c r="BF33" s="128">
        <f t="shared" si="21"/>
        <v>0</v>
      </c>
      <c r="BG33" s="118">
        <f t="shared" si="25"/>
        <v>0</v>
      </c>
      <c r="BH33" s="118">
        <f t="shared" si="22"/>
        <v>0</v>
      </c>
    </row>
    <row r="34" spans="1:60" ht="14.25">
      <c r="B34" s="129">
        <v>-2</v>
      </c>
      <c r="C34" s="130">
        <f t="shared" si="2"/>
        <v>35</v>
      </c>
      <c r="D34" s="131">
        <f t="shared" si="3"/>
        <v>38</v>
      </c>
      <c r="E34" s="131">
        <f t="shared" si="4"/>
        <v>41</v>
      </c>
      <c r="F34" s="131">
        <f t="shared" si="5"/>
        <v>44</v>
      </c>
      <c r="G34" s="131">
        <f t="shared" si="6"/>
        <v>47</v>
      </c>
      <c r="H34" s="131">
        <f t="shared" si="7"/>
        <v>50</v>
      </c>
      <c r="I34" s="131">
        <f t="shared" si="8"/>
        <v>53</v>
      </c>
      <c r="J34" s="131">
        <f t="shared" si="9"/>
        <v>54</v>
      </c>
      <c r="K34" s="131">
        <f t="shared" si="10"/>
        <v>55</v>
      </c>
      <c r="L34" s="131">
        <f t="shared" si="11"/>
        <v>56</v>
      </c>
      <c r="M34" s="131">
        <f t="shared" si="12"/>
        <v>57</v>
      </c>
      <c r="N34" s="131">
        <f t="shared" si="13"/>
        <v>58</v>
      </c>
      <c r="O34" s="131">
        <f t="shared" si="14"/>
        <v>58</v>
      </c>
      <c r="P34" s="131">
        <f t="shared" si="15"/>
        <v>58</v>
      </c>
      <c r="Q34" s="131">
        <f t="shared" si="16"/>
        <v>58</v>
      </c>
      <c r="R34" s="132">
        <f t="shared" si="17"/>
        <v>58</v>
      </c>
      <c r="S34" s="133">
        <f t="shared" si="18"/>
        <v>58</v>
      </c>
      <c r="U34" s="147">
        <f>IF((C34-'R Directo'!$E$7)&gt;0,C34-'R Directo'!$E$7,0)</f>
        <v>0.89999999999999858</v>
      </c>
      <c r="V34" s="132">
        <f>IF((D34-'R Directo'!$F$7)&gt;0,D34-'R Directo'!$F$7,0)</f>
        <v>0</v>
      </c>
      <c r="W34" s="132">
        <f>IF((E34-'R Directo'!$G$7)&gt;0,E34-'R Directo'!$G$7,0)</f>
        <v>3.2999999999999972</v>
      </c>
      <c r="X34" s="132">
        <f>IF((F34-'R Directo'!$H$7)&gt;0,F34-'R Directo'!$H$7,0)</f>
        <v>9.6000000000000014</v>
      </c>
      <c r="Y34" s="135">
        <f>IF((G34-'R Directo'!$I$7)&gt;0,G34-'R Directo'!$I$7,0)</f>
        <v>6.7999999999999972</v>
      </c>
      <c r="Z34" s="135">
        <f>IF((H34-'R Directo'!$J$7)&gt;0,H34-'R Directo'!$J$7,0)</f>
        <v>14.299999999999997</v>
      </c>
      <c r="AA34" s="135">
        <f>IF((I34-'R Directo'!$K$7)&gt;0,I34-'R Directo'!$K$7,0)</f>
        <v>16</v>
      </c>
      <c r="AB34" s="132">
        <f>IF((J34-'R Directo'!$L$7)&gt;0,J34-'R Directo'!$L$7,0)</f>
        <v>28.3</v>
      </c>
      <c r="AC34" s="132">
        <f>IF((K34-'R Directo'!$M$7)&gt;0,K34-'R Directo'!$M$7,0)</f>
        <v>13.700000000000003</v>
      </c>
      <c r="AD34" s="132">
        <f>IF((L34-'R Directo'!$N$7)&gt;0,L34-'R Directo'!$N$7,0)</f>
        <v>12.299999999999997</v>
      </c>
      <c r="AE34" s="132">
        <f>IF((M34-'R Directo'!$O$7)&gt;0,M34-'R Directo'!$O$7,0)</f>
        <v>12.700000000000003</v>
      </c>
      <c r="AF34" s="135">
        <f>IF((N34-'R Directo'!$P$7)&gt;0,N34-'R Directo'!$P$7,0)</f>
        <v>11.399999999999999</v>
      </c>
      <c r="AG34" s="132">
        <f>IF((O34-'R Directo'!$Q$7)&gt;0,O34-'R Directo'!$Q$7,0)</f>
        <v>10.100000000000001</v>
      </c>
      <c r="AH34" s="135">
        <f>IF((P34-'R Directo'!$R$7)&gt;0,P34-'R Directo'!$R$7,0)</f>
        <v>10</v>
      </c>
      <c r="AI34" s="132">
        <f>IF((Q34-'R Directo'!$S$7)&gt;0,Q34-'R Directo'!$S$7,0)</f>
        <v>9.6000000000000014</v>
      </c>
      <c r="AJ34" s="136">
        <f>IF((R34-'R Directo'!$T$7)&gt;0,R34-'R Directo'!$T$7,0)</f>
        <v>5.8999999999999986</v>
      </c>
      <c r="AK34" s="355">
        <f t="shared" si="19"/>
        <v>164.89999999999998</v>
      </c>
      <c r="AL34" s="118">
        <f t="shared" si="23"/>
        <v>0</v>
      </c>
      <c r="AM34" s="116">
        <f t="shared" si="20"/>
        <v>0</v>
      </c>
      <c r="AO34" s="353">
        <f>IF((D34-'R Directo'!$F$8)&gt;0,D34-'R Directo'!$F$8,0)</f>
        <v>0</v>
      </c>
      <c r="AP34" s="142">
        <f>IF((E34-'R Directo'!$G$8)&gt;0,E34-'R Directo'!$G$8,0)</f>
        <v>3</v>
      </c>
      <c r="AQ34" s="142">
        <f>IF((F34-'R Directo'!$H$8)&gt;0,F34-'R Directo'!$H$8,0)</f>
        <v>10</v>
      </c>
      <c r="AR34" s="142">
        <f>IF((G34-'R Directo'!$I$8)&gt;0,G34-'R Directo'!$I$8,0)</f>
        <v>7</v>
      </c>
      <c r="AS34" s="142">
        <f>IF((H34-'R Directo'!$J$8)&gt;0,H34-'R Directo'!$J$8,0)</f>
        <v>14</v>
      </c>
      <c r="AT34" s="142">
        <f>IF((I34-'R Directo'!$K$8)&gt;0,I34-'R Directo'!$K$8,0)</f>
        <v>16</v>
      </c>
      <c r="AU34" s="142">
        <f>IF((J34-'R Directo'!$L$8)&gt;0,J34-'R Directo'!$L$8,0)</f>
        <v>28</v>
      </c>
      <c r="AV34" s="142">
        <f>IF((K34-'R Directo'!$M$8)&gt;0,K34-'R Directo'!$M$8,0)</f>
        <v>14</v>
      </c>
      <c r="AW34" s="142">
        <f>IF((L34-'R Directo'!$N$8)&gt;0,L34-'R Directo'!$N$8,0)</f>
        <v>12</v>
      </c>
      <c r="AX34" s="142">
        <f>IF((M34-'R Directo'!$O$8)&gt;0,M34-'R Directo'!$O$8,0)</f>
        <v>13</v>
      </c>
      <c r="AY34" s="142">
        <f>IF((N34-'R Directo'!$P$8)&gt;0,N34-'R Directo'!$P$8,0)</f>
        <v>11</v>
      </c>
      <c r="AZ34" s="142">
        <f>IF((O34-'R Directo'!$Q$8)&gt;0,O34-'R Directo'!$Q$8,0)</f>
        <v>10</v>
      </c>
      <c r="BA34" s="142">
        <f>IF((P34-'R Directo'!$R$8)&gt;0,P34-'R Directo'!$R$8,0)</f>
        <v>10</v>
      </c>
      <c r="BB34" s="142">
        <f>IF((Q34-'R Directo'!$S$8)&gt;0,Q34-'R Directo'!$S$8,0)</f>
        <v>10</v>
      </c>
      <c r="BC34" s="142">
        <f>IF((R34-'R Directo'!$T$8)&gt;0,R34-'R Directo'!$T$8,0)</f>
        <v>6</v>
      </c>
      <c r="BD34" s="354">
        <f>IF((S34-'R Directo'!$U$8)&gt;0,S34-'R Directo'!$U$8,0)</f>
        <v>5</v>
      </c>
      <c r="BE34" s="127">
        <f t="shared" si="24"/>
        <v>164</v>
      </c>
      <c r="BF34" s="128">
        <f t="shared" si="21"/>
        <v>0</v>
      </c>
      <c r="BG34" s="118">
        <f t="shared" si="25"/>
        <v>0</v>
      </c>
      <c r="BH34" s="118">
        <f t="shared" si="22"/>
        <v>0</v>
      </c>
    </row>
    <row r="35" spans="1:60" ht="14.25">
      <c r="B35" s="129">
        <v>-1</v>
      </c>
      <c r="C35" s="130">
        <f>C36-$B$35</f>
        <v>34</v>
      </c>
      <c r="D35" s="131">
        <f t="shared" si="3"/>
        <v>37</v>
      </c>
      <c r="E35" s="131">
        <f t="shared" si="4"/>
        <v>40</v>
      </c>
      <c r="F35" s="131">
        <f t="shared" si="5"/>
        <v>43</v>
      </c>
      <c r="G35" s="131">
        <f t="shared" si="6"/>
        <v>46</v>
      </c>
      <c r="H35" s="131">
        <f t="shared" si="7"/>
        <v>49</v>
      </c>
      <c r="I35" s="131">
        <f t="shared" si="8"/>
        <v>52</v>
      </c>
      <c r="J35" s="131">
        <f t="shared" si="9"/>
        <v>53</v>
      </c>
      <c r="K35" s="131">
        <f t="shared" si="10"/>
        <v>54</v>
      </c>
      <c r="L35" s="131">
        <f t="shared" si="11"/>
        <v>55</v>
      </c>
      <c r="M35" s="131">
        <f t="shared" si="12"/>
        <v>56</v>
      </c>
      <c r="N35" s="131">
        <f t="shared" si="13"/>
        <v>57</v>
      </c>
      <c r="O35" s="131">
        <f t="shared" si="14"/>
        <v>57</v>
      </c>
      <c r="P35" s="131">
        <f t="shared" si="15"/>
        <v>57</v>
      </c>
      <c r="Q35" s="131">
        <f t="shared" si="16"/>
        <v>57</v>
      </c>
      <c r="R35" s="131">
        <f t="shared" si="17"/>
        <v>57</v>
      </c>
      <c r="S35" s="133">
        <f t="shared" si="18"/>
        <v>57</v>
      </c>
      <c r="U35" s="147">
        <f>IF((C35-'R Directo'!$E$7)&gt;0,C35-'R Directo'!$E$7,0)</f>
        <v>0</v>
      </c>
      <c r="V35" s="132">
        <f>IF((D35-'R Directo'!$F$7)&gt;0,D35-'R Directo'!$F$7,0)</f>
        <v>0</v>
      </c>
      <c r="W35" s="132">
        <f>IF((E35-'R Directo'!$G$7)&gt;0,E35-'R Directo'!$G$7,0)</f>
        <v>2.2999999999999972</v>
      </c>
      <c r="X35" s="132">
        <f>IF((F35-'R Directo'!$H$7)&gt;0,F35-'R Directo'!$H$7,0)</f>
        <v>8.6000000000000014</v>
      </c>
      <c r="Y35" s="135">
        <f>IF((G35-'R Directo'!$I$7)&gt;0,G35-'R Directo'!$I$7,0)</f>
        <v>5.7999999999999972</v>
      </c>
      <c r="Z35" s="135">
        <f>IF((H35-'R Directo'!$J$7)&gt;0,H35-'R Directo'!$J$7,0)</f>
        <v>13.299999999999997</v>
      </c>
      <c r="AA35" s="135">
        <f>IF((I35-'R Directo'!$K$7)&gt;0,I35-'R Directo'!$K$7,0)</f>
        <v>15</v>
      </c>
      <c r="AB35" s="132">
        <f>IF((J35-'R Directo'!$L$7)&gt;0,J35-'R Directo'!$L$7,0)</f>
        <v>27.3</v>
      </c>
      <c r="AC35" s="132">
        <f>IF((K35-'R Directo'!$M$7)&gt;0,K35-'R Directo'!$M$7,0)</f>
        <v>12.700000000000003</v>
      </c>
      <c r="AD35" s="132">
        <f>IF((L35-'R Directo'!$N$7)&gt;0,L35-'R Directo'!$N$7,0)</f>
        <v>11.299999999999997</v>
      </c>
      <c r="AE35" s="132">
        <f>IF((M35-'R Directo'!$O$7)&gt;0,M35-'R Directo'!$O$7,0)</f>
        <v>11.700000000000003</v>
      </c>
      <c r="AF35" s="135">
        <f>IF((N35-'R Directo'!$P$7)&gt;0,N35-'R Directo'!$P$7,0)</f>
        <v>10.399999999999999</v>
      </c>
      <c r="AG35" s="132">
        <f>IF((O35-'R Directo'!$Q$7)&gt;0,O35-'R Directo'!$Q$7,0)</f>
        <v>9.1000000000000014</v>
      </c>
      <c r="AH35" s="135">
        <f>IF((P35-'R Directo'!$R$7)&gt;0,P35-'R Directo'!$R$7,0)</f>
        <v>9</v>
      </c>
      <c r="AI35" s="132">
        <f>IF((Q35-'R Directo'!$S$7)&gt;0,Q35-'R Directo'!$S$7,0)</f>
        <v>8.6000000000000014</v>
      </c>
      <c r="AJ35" s="136">
        <f>IF((R35-'R Directo'!$T$7)&gt;0,R35-'R Directo'!$T$7,0)</f>
        <v>4.8999999999999986</v>
      </c>
      <c r="AK35" s="355">
        <f t="shared" si="19"/>
        <v>150</v>
      </c>
      <c r="AL35" s="118">
        <f t="shared" si="23"/>
        <v>0</v>
      </c>
      <c r="AM35" s="116">
        <f t="shared" si="20"/>
        <v>0</v>
      </c>
      <c r="AO35" s="353">
        <f>IF((D35-'R Directo'!$F$8)&gt;0,D35-'R Directo'!$F$8,0)</f>
        <v>0</v>
      </c>
      <c r="AP35" s="142">
        <f>IF((E35-'R Directo'!$G$8)&gt;0,E35-'R Directo'!$G$8,0)</f>
        <v>2</v>
      </c>
      <c r="AQ35" s="142">
        <f>IF((F35-'R Directo'!$H$8)&gt;0,F35-'R Directo'!$H$8,0)</f>
        <v>9</v>
      </c>
      <c r="AR35" s="142">
        <f>IF((G35-'R Directo'!$I$8)&gt;0,G35-'R Directo'!$I$8,0)</f>
        <v>6</v>
      </c>
      <c r="AS35" s="142">
        <f>IF((H35-'R Directo'!$J$8)&gt;0,H35-'R Directo'!$J$8,0)</f>
        <v>13</v>
      </c>
      <c r="AT35" s="142">
        <f>IF((I35-'R Directo'!$K$8)&gt;0,I35-'R Directo'!$K$8,0)</f>
        <v>15</v>
      </c>
      <c r="AU35" s="142">
        <f>IF((J35-'R Directo'!$L$8)&gt;0,J35-'R Directo'!$L$8,0)</f>
        <v>27</v>
      </c>
      <c r="AV35" s="142">
        <f>IF((K35-'R Directo'!$M$8)&gt;0,K35-'R Directo'!$M$8,0)</f>
        <v>13</v>
      </c>
      <c r="AW35" s="142">
        <f>IF((L35-'R Directo'!$N$8)&gt;0,L35-'R Directo'!$N$8,0)</f>
        <v>11</v>
      </c>
      <c r="AX35" s="142">
        <f>IF((M35-'R Directo'!$O$8)&gt;0,M35-'R Directo'!$O$8,0)</f>
        <v>12</v>
      </c>
      <c r="AY35" s="142">
        <f>IF((N35-'R Directo'!$P$8)&gt;0,N35-'R Directo'!$P$8,0)</f>
        <v>10</v>
      </c>
      <c r="AZ35" s="142">
        <f>IF((O35-'R Directo'!$Q$8)&gt;0,O35-'R Directo'!$Q$8,0)</f>
        <v>9</v>
      </c>
      <c r="BA35" s="142">
        <f>IF((P35-'R Directo'!$R$8)&gt;0,P35-'R Directo'!$R$8,0)</f>
        <v>9</v>
      </c>
      <c r="BB35" s="142">
        <f>IF((Q35-'R Directo'!$S$8)&gt;0,Q35-'R Directo'!$S$8,0)</f>
        <v>9</v>
      </c>
      <c r="BC35" s="142">
        <f>IF((R35-'R Directo'!$T$8)&gt;0,R35-'R Directo'!$T$8,0)</f>
        <v>5</v>
      </c>
      <c r="BD35" s="354">
        <f>IF((S35-'R Directo'!$U$8)&gt;0,S35-'R Directo'!$U$8,0)</f>
        <v>4</v>
      </c>
      <c r="BE35" s="127">
        <f t="shared" si="24"/>
        <v>150</v>
      </c>
      <c r="BF35" s="128">
        <f t="shared" si="21"/>
        <v>0</v>
      </c>
      <c r="BG35" s="118">
        <f t="shared" si="25"/>
        <v>0</v>
      </c>
      <c r="BH35" s="118">
        <f t="shared" si="22"/>
        <v>0</v>
      </c>
    </row>
    <row r="36" spans="1:60" ht="14.25">
      <c r="A36" s="149" t="s">
        <v>45</v>
      </c>
      <c r="B36" s="129">
        <v>0</v>
      </c>
      <c r="C36" s="150">
        <v>33</v>
      </c>
      <c r="D36" s="151">
        <v>36</v>
      </c>
      <c r="E36" s="151">
        <v>39</v>
      </c>
      <c r="F36" s="151">
        <v>42</v>
      </c>
      <c r="G36" s="151">
        <v>45</v>
      </c>
      <c r="H36" s="151">
        <v>48</v>
      </c>
      <c r="I36" s="151">
        <v>51</v>
      </c>
      <c r="J36" s="151">
        <v>52</v>
      </c>
      <c r="K36" s="151">
        <v>53</v>
      </c>
      <c r="L36" s="151">
        <v>54</v>
      </c>
      <c r="M36" s="151">
        <v>55</v>
      </c>
      <c r="N36" s="151">
        <v>56</v>
      </c>
      <c r="O36" s="151">
        <v>56</v>
      </c>
      <c r="P36" s="151">
        <v>56</v>
      </c>
      <c r="Q36" s="152">
        <v>56</v>
      </c>
      <c r="R36" s="151">
        <v>56</v>
      </c>
      <c r="S36" s="153">
        <v>56</v>
      </c>
      <c r="U36" s="147">
        <f>IF((C36-'R Directo'!$E$7)&gt;0,C36-'R Directo'!$E$7,0)</f>
        <v>0</v>
      </c>
      <c r="V36" s="132">
        <f>IF((D36-'R Directo'!$F$7)&gt;0,D36-'R Directo'!$F$7,0)</f>
        <v>0</v>
      </c>
      <c r="W36" s="132">
        <f>IF((E36-'R Directo'!$G$7)&gt;0,E36-'R Directo'!$G$7,0)</f>
        <v>1.2999999999999972</v>
      </c>
      <c r="X36" s="132">
        <f>IF((F36-'R Directo'!$H$7)&gt;0,F36-'R Directo'!$H$7,0)</f>
        <v>7.6000000000000014</v>
      </c>
      <c r="Y36" s="135">
        <f>IF((G36-'R Directo'!$I$7)&gt;0,G36-'R Directo'!$I$7,0)</f>
        <v>4.7999999999999972</v>
      </c>
      <c r="Z36" s="135">
        <f>IF((H36-'R Directo'!$J$7)&gt;0,H36-'R Directo'!$J$7,0)</f>
        <v>12.299999999999997</v>
      </c>
      <c r="AA36" s="135">
        <f>IF((I36-'R Directo'!$K$7)&gt;0,I36-'R Directo'!$K$7,0)</f>
        <v>14</v>
      </c>
      <c r="AB36" s="132">
        <f>IF((J36-'R Directo'!$L$7)&gt;0,J36-'R Directo'!$L$7,0)</f>
        <v>26.3</v>
      </c>
      <c r="AC36" s="132">
        <f>IF((K36-'R Directo'!$M$7)&gt;0,K36-'R Directo'!$M$7,0)</f>
        <v>11.700000000000003</v>
      </c>
      <c r="AD36" s="132">
        <f>IF((L36-'R Directo'!$N$7)&gt;0,L36-'R Directo'!$N$7,0)</f>
        <v>10.299999999999997</v>
      </c>
      <c r="AE36" s="132">
        <f>IF((M36-'R Directo'!$O$7)&gt;0,M36-'R Directo'!$O$7,0)</f>
        <v>10.700000000000003</v>
      </c>
      <c r="AF36" s="135">
        <f>IF((N36-'R Directo'!$P$7)&gt;0,N36-'R Directo'!$P$7,0)</f>
        <v>9.3999999999999986</v>
      </c>
      <c r="AG36" s="132">
        <f>IF((O36-'R Directo'!$Q$7)&gt;0,O36-'R Directo'!$Q$7,0)</f>
        <v>8.1000000000000014</v>
      </c>
      <c r="AH36" s="135">
        <f>IF((P36-'R Directo'!$R$7)&gt;0,P36-'R Directo'!$R$7,0)</f>
        <v>8</v>
      </c>
      <c r="AI36" s="132">
        <f>IF((Q36-'R Directo'!$S$7)&gt;0,Q36-'R Directo'!$S$7,0)</f>
        <v>7.6000000000000014</v>
      </c>
      <c r="AJ36" s="136">
        <f>IF((R36-'R Directo'!$T$7)&gt;0,R36-'R Directo'!$T$7,0)</f>
        <v>3.8999999999999986</v>
      </c>
      <c r="AK36" s="355">
        <f t="shared" si="19"/>
        <v>136</v>
      </c>
      <c r="AL36" s="118">
        <f t="shared" si="23"/>
        <v>0</v>
      </c>
      <c r="AM36" s="116">
        <f t="shared" si="20"/>
        <v>0</v>
      </c>
      <c r="AO36" s="353">
        <f>IF((D36-'R Directo'!$F$8)&gt;0,D36-'R Directo'!$F$8,0)</f>
        <v>0</v>
      </c>
      <c r="AP36" s="142">
        <f>IF((E36-'R Directo'!$G$8)&gt;0,E36-'R Directo'!$G$8,0)</f>
        <v>1</v>
      </c>
      <c r="AQ36" s="142">
        <f>IF((F36-'R Directo'!$H$8)&gt;0,F36-'R Directo'!$H$8,0)</f>
        <v>8</v>
      </c>
      <c r="AR36" s="142">
        <f>IF((G36-'R Directo'!$I$8)&gt;0,G36-'R Directo'!$I$8,0)</f>
        <v>5</v>
      </c>
      <c r="AS36" s="142">
        <f>IF((H36-'R Directo'!$J$8)&gt;0,H36-'R Directo'!$J$8,0)</f>
        <v>12</v>
      </c>
      <c r="AT36" s="142">
        <f>IF((I36-'R Directo'!$K$8)&gt;0,I36-'R Directo'!$K$8,0)</f>
        <v>14</v>
      </c>
      <c r="AU36" s="142">
        <f>IF((J36-'R Directo'!$L$8)&gt;0,J36-'R Directo'!$L$8,0)</f>
        <v>26</v>
      </c>
      <c r="AV36" s="142">
        <f>IF((K36-'R Directo'!$M$8)&gt;0,K36-'R Directo'!$M$8,0)</f>
        <v>12</v>
      </c>
      <c r="AW36" s="142">
        <f>IF((L36-'R Directo'!$N$8)&gt;0,L36-'R Directo'!$N$8,0)</f>
        <v>10</v>
      </c>
      <c r="AX36" s="142">
        <f>IF((M36-'R Directo'!$O$8)&gt;0,M36-'R Directo'!$O$8,0)</f>
        <v>11</v>
      </c>
      <c r="AY36" s="142">
        <f>IF((N36-'R Directo'!$P$8)&gt;0,N36-'R Directo'!$P$8,0)</f>
        <v>9</v>
      </c>
      <c r="AZ36" s="142">
        <f>IF((O36-'R Directo'!$Q$8)&gt;0,O36-'R Directo'!$Q$8,0)</f>
        <v>8</v>
      </c>
      <c r="BA36" s="142">
        <f>IF((P36-'R Directo'!$R$8)&gt;0,P36-'R Directo'!$R$8,0)</f>
        <v>8</v>
      </c>
      <c r="BB36" s="142">
        <f>IF((Q36-'R Directo'!$S$8)&gt;0,Q36-'R Directo'!$S$8,0)</f>
        <v>8</v>
      </c>
      <c r="BC36" s="142">
        <f>IF((R36-'R Directo'!$T$8)&gt;0,R36-'R Directo'!$T$8,0)</f>
        <v>4</v>
      </c>
      <c r="BD36" s="354">
        <f>IF((S36-'R Directo'!$U$8)&gt;0,S36-'R Directo'!$U$8,0)</f>
        <v>3</v>
      </c>
      <c r="BE36" s="127">
        <f t="shared" si="24"/>
        <v>136</v>
      </c>
      <c r="BF36" s="128">
        <f t="shared" si="21"/>
        <v>0</v>
      </c>
      <c r="BG36" s="118">
        <f t="shared" si="25"/>
        <v>0</v>
      </c>
      <c r="BH36" s="118">
        <f t="shared" si="22"/>
        <v>0</v>
      </c>
    </row>
    <row r="37" spans="1:60" ht="14.25">
      <c r="B37" s="129">
        <v>1</v>
      </c>
      <c r="C37" s="154">
        <f t="shared" ref="C37:C66" si="26">$C$36-$B37</f>
        <v>32</v>
      </c>
      <c r="D37" s="155">
        <f t="shared" ref="D37:D66" si="27">$D$36-$B37</f>
        <v>35</v>
      </c>
      <c r="E37" s="155">
        <f t="shared" ref="E37:E66" si="28">$E$36-$B37</f>
        <v>38</v>
      </c>
      <c r="F37" s="155">
        <f t="shared" ref="F37:F66" si="29">$F$36-$B37</f>
        <v>41</v>
      </c>
      <c r="G37" s="155">
        <f t="shared" ref="G37:G66" si="30">$G$36-$B37</f>
        <v>44</v>
      </c>
      <c r="H37" s="155">
        <f t="shared" ref="H37:H66" si="31">$H$36-$B37</f>
        <v>47</v>
      </c>
      <c r="I37" s="155">
        <f t="shared" ref="I37:I66" si="32">$I$36-$B37</f>
        <v>50</v>
      </c>
      <c r="J37" s="155">
        <f t="shared" ref="J37:J66" si="33">$J$36-$B37</f>
        <v>51</v>
      </c>
      <c r="K37" s="155">
        <f t="shared" ref="K37:K66" si="34">$K$36-$B37</f>
        <v>52</v>
      </c>
      <c r="L37" s="155">
        <f t="shared" ref="L37:L66" si="35">$L$36-$B37</f>
        <v>53</v>
      </c>
      <c r="M37" s="155">
        <f t="shared" ref="M37:M66" si="36">$M$36-$B37</f>
        <v>54</v>
      </c>
      <c r="N37" s="155">
        <f t="shared" ref="N37:N66" si="37">$N$36-$B37</f>
        <v>55</v>
      </c>
      <c r="O37" s="155">
        <f t="shared" ref="O37:O66" si="38">$O$36-$B37</f>
        <v>55</v>
      </c>
      <c r="P37" s="155">
        <f t="shared" ref="P37:P66" si="39">$P$36-$B37</f>
        <v>55</v>
      </c>
      <c r="Q37" s="155">
        <f t="shared" ref="Q37:Q66" si="40">$Q$36-$B37</f>
        <v>55</v>
      </c>
      <c r="R37" s="155">
        <f t="shared" ref="R37:R66" si="41">$R$36-$B37</f>
        <v>55</v>
      </c>
      <c r="S37" s="133">
        <f t="shared" ref="S37:S66" si="42">$S$36-$B37</f>
        <v>55</v>
      </c>
      <c r="U37" s="147">
        <f>IF((C37-'R Directo'!$E$7)&gt;0,C37-'R Directo'!$E$7,0)</f>
        <v>0</v>
      </c>
      <c r="V37" s="132">
        <f>IF((D37-'R Directo'!$F$7)&gt;0,D37-'R Directo'!$F$7,0)</f>
        <v>0</v>
      </c>
      <c r="W37" s="132">
        <f>IF((E37-'R Directo'!$G$7)&gt;0,E37-'R Directo'!$G$7,0)</f>
        <v>0.29999999999999716</v>
      </c>
      <c r="X37" s="132">
        <f>IF((F37-'R Directo'!$H$7)&gt;0,F37-'R Directo'!$H$7,0)</f>
        <v>6.6000000000000014</v>
      </c>
      <c r="Y37" s="135">
        <f>IF((G37-'R Directo'!$I$7)&gt;0,G37-'R Directo'!$I$7,0)</f>
        <v>3.7999999999999972</v>
      </c>
      <c r="Z37" s="135">
        <f>IF((H37-'R Directo'!$J$7)&gt;0,H37-'R Directo'!$J$7,0)</f>
        <v>11.299999999999997</v>
      </c>
      <c r="AA37" s="135">
        <f>IF((I37-'R Directo'!$K$7)&gt;0,I37-'R Directo'!$K$7,0)</f>
        <v>13</v>
      </c>
      <c r="AB37" s="132">
        <f>IF((J37-'R Directo'!$L$7)&gt;0,J37-'R Directo'!$L$7,0)</f>
        <v>25.3</v>
      </c>
      <c r="AC37" s="132">
        <f>IF((K37-'R Directo'!$M$7)&gt;0,K37-'R Directo'!$M$7,0)</f>
        <v>10.700000000000003</v>
      </c>
      <c r="AD37" s="132">
        <f>IF((L37-'R Directo'!$N$7)&gt;0,L37-'R Directo'!$N$7,0)</f>
        <v>9.2999999999999972</v>
      </c>
      <c r="AE37" s="132">
        <f>IF((M37-'R Directo'!$O$7)&gt;0,M37-'R Directo'!$O$7,0)</f>
        <v>9.7000000000000028</v>
      </c>
      <c r="AF37" s="135">
        <f>IF((N37-'R Directo'!$P$7)&gt;0,N37-'R Directo'!$P$7,0)</f>
        <v>8.3999999999999986</v>
      </c>
      <c r="AG37" s="132">
        <f>IF((O37-'R Directo'!$Q$7)&gt;0,O37-'R Directo'!$Q$7,0)</f>
        <v>7.1000000000000014</v>
      </c>
      <c r="AH37" s="135">
        <f>IF((P37-'R Directo'!$R$7)&gt;0,P37-'R Directo'!$R$7,0)</f>
        <v>7</v>
      </c>
      <c r="AI37" s="132">
        <f>IF((Q37-'R Directo'!$S$7)&gt;0,Q37-'R Directo'!$S$7,0)</f>
        <v>6.6000000000000014</v>
      </c>
      <c r="AJ37" s="136">
        <f>IF((R37-'R Directo'!$T$7)&gt;0,R37-'R Directo'!$T$7,0)</f>
        <v>2.8999999999999986</v>
      </c>
      <c r="AK37" s="355">
        <f t="shared" si="19"/>
        <v>122</v>
      </c>
      <c r="AL37" s="118">
        <f t="shared" si="23"/>
        <v>0</v>
      </c>
      <c r="AM37" s="116">
        <f t="shared" si="20"/>
        <v>0</v>
      </c>
      <c r="AO37" s="353">
        <f>IF((D37-'R Directo'!$F$8)&gt;0,D37-'R Directo'!$F$8,0)</f>
        <v>0</v>
      </c>
      <c r="AP37" s="142">
        <f>IF((E37-'R Directo'!$G$8)&gt;0,E37-'R Directo'!$G$8,0)</f>
        <v>0</v>
      </c>
      <c r="AQ37" s="142">
        <f>IF((F37-'R Directo'!$H$8)&gt;0,F37-'R Directo'!$H$8,0)</f>
        <v>7</v>
      </c>
      <c r="AR37" s="142">
        <f>IF((G37-'R Directo'!$I$8)&gt;0,G37-'R Directo'!$I$8,0)</f>
        <v>4</v>
      </c>
      <c r="AS37" s="142">
        <f>IF((H37-'R Directo'!$J$8)&gt;0,H37-'R Directo'!$J$8,0)</f>
        <v>11</v>
      </c>
      <c r="AT37" s="142">
        <f>IF((I37-'R Directo'!$K$8)&gt;0,I37-'R Directo'!$K$8,0)</f>
        <v>13</v>
      </c>
      <c r="AU37" s="142">
        <f>IF((J37-'R Directo'!$L$8)&gt;0,J37-'R Directo'!$L$8,0)</f>
        <v>25</v>
      </c>
      <c r="AV37" s="142">
        <f>IF((K37-'R Directo'!$M$8)&gt;0,K37-'R Directo'!$M$8,0)</f>
        <v>11</v>
      </c>
      <c r="AW37" s="142">
        <f>IF((L37-'R Directo'!$N$8)&gt;0,L37-'R Directo'!$N$8,0)</f>
        <v>9</v>
      </c>
      <c r="AX37" s="142">
        <f>IF((M37-'R Directo'!$O$8)&gt;0,M37-'R Directo'!$O$8,0)</f>
        <v>10</v>
      </c>
      <c r="AY37" s="142">
        <f>IF((N37-'R Directo'!$P$8)&gt;0,N37-'R Directo'!$P$8,0)</f>
        <v>8</v>
      </c>
      <c r="AZ37" s="142">
        <f>IF((O37-'R Directo'!$Q$8)&gt;0,O37-'R Directo'!$Q$8,0)</f>
        <v>7</v>
      </c>
      <c r="BA37" s="142">
        <f>IF((P37-'R Directo'!$R$8)&gt;0,P37-'R Directo'!$R$8,0)</f>
        <v>7</v>
      </c>
      <c r="BB37" s="142">
        <f>IF((Q37-'R Directo'!$S$8)&gt;0,Q37-'R Directo'!$S$8,0)</f>
        <v>7</v>
      </c>
      <c r="BC37" s="142">
        <f>IF((R37-'R Directo'!$T$8)&gt;0,R37-'R Directo'!$T$8,0)</f>
        <v>3</v>
      </c>
      <c r="BD37" s="354">
        <f>IF((S37-'R Directo'!$U$8)&gt;0,S37-'R Directo'!$U$8,0)</f>
        <v>2</v>
      </c>
      <c r="BE37" s="127">
        <f t="shared" si="24"/>
        <v>122</v>
      </c>
      <c r="BF37" s="128">
        <f t="shared" si="21"/>
        <v>0</v>
      </c>
      <c r="BG37" s="118">
        <f t="shared" si="25"/>
        <v>0</v>
      </c>
      <c r="BH37" s="118">
        <f t="shared" si="22"/>
        <v>0</v>
      </c>
    </row>
    <row r="38" spans="1:60" ht="14.25">
      <c r="B38" s="129">
        <v>2</v>
      </c>
      <c r="C38" s="147">
        <f t="shared" si="26"/>
        <v>31</v>
      </c>
      <c r="D38" s="132">
        <f t="shared" si="27"/>
        <v>34</v>
      </c>
      <c r="E38" s="132">
        <f t="shared" si="28"/>
        <v>37</v>
      </c>
      <c r="F38" s="132">
        <f t="shared" si="29"/>
        <v>40</v>
      </c>
      <c r="G38" s="132">
        <f t="shared" si="30"/>
        <v>43</v>
      </c>
      <c r="H38" s="132">
        <f t="shared" si="31"/>
        <v>46</v>
      </c>
      <c r="I38" s="132">
        <f t="shared" si="32"/>
        <v>49</v>
      </c>
      <c r="J38" s="132">
        <f t="shared" si="33"/>
        <v>50</v>
      </c>
      <c r="K38" s="132">
        <f t="shared" si="34"/>
        <v>51</v>
      </c>
      <c r="L38" s="132">
        <f t="shared" si="35"/>
        <v>52</v>
      </c>
      <c r="M38" s="132">
        <f t="shared" si="36"/>
        <v>53</v>
      </c>
      <c r="N38" s="132">
        <f t="shared" si="37"/>
        <v>54</v>
      </c>
      <c r="O38" s="132">
        <f t="shared" si="38"/>
        <v>54</v>
      </c>
      <c r="P38" s="132">
        <f t="shared" si="39"/>
        <v>54</v>
      </c>
      <c r="Q38" s="132">
        <f t="shared" si="40"/>
        <v>54</v>
      </c>
      <c r="R38" s="132">
        <f t="shared" si="41"/>
        <v>54</v>
      </c>
      <c r="S38" s="133">
        <f t="shared" si="42"/>
        <v>54</v>
      </c>
      <c r="U38" s="147">
        <f>IF((C38-'R Directo'!$E$7)&gt;0,C38-'R Directo'!$E$7,0)</f>
        <v>0</v>
      </c>
      <c r="V38" s="132">
        <f>IF((D38-'R Directo'!$F$7)&gt;0,D38-'R Directo'!$F$7,0)</f>
        <v>0</v>
      </c>
      <c r="W38" s="132">
        <f>IF((E38-'R Directo'!$G$7)&gt;0,E38-'R Directo'!$G$7,0)</f>
        <v>0</v>
      </c>
      <c r="X38" s="132">
        <f>IF((F38-'R Directo'!$H$7)&gt;0,F38-'R Directo'!$H$7,0)</f>
        <v>5.6000000000000014</v>
      </c>
      <c r="Y38" s="135">
        <f>IF((G38-'R Directo'!$I$7)&gt;0,G38-'R Directo'!$I$7,0)</f>
        <v>2.7999999999999972</v>
      </c>
      <c r="Z38" s="135">
        <f>IF((H38-'R Directo'!$J$7)&gt;0,H38-'R Directo'!$J$7,0)</f>
        <v>10.299999999999997</v>
      </c>
      <c r="AA38" s="135">
        <f>IF((I38-'R Directo'!$K$7)&gt;0,I38-'R Directo'!$K$7,0)</f>
        <v>12</v>
      </c>
      <c r="AB38" s="132">
        <f>IF((J38-'R Directo'!$L$7)&gt;0,J38-'R Directo'!$L$7,0)</f>
        <v>24.3</v>
      </c>
      <c r="AC38" s="132">
        <f>IF((K38-'R Directo'!$M$7)&gt;0,K38-'R Directo'!$M$7,0)</f>
        <v>9.7000000000000028</v>
      </c>
      <c r="AD38" s="132">
        <f>IF((L38-'R Directo'!$N$7)&gt;0,L38-'R Directo'!$N$7,0)</f>
        <v>8.2999999999999972</v>
      </c>
      <c r="AE38" s="132">
        <f>IF((M38-'R Directo'!$O$7)&gt;0,M38-'R Directo'!$O$7,0)</f>
        <v>8.7000000000000028</v>
      </c>
      <c r="AF38" s="135">
        <f>IF((N38-'R Directo'!$P$7)&gt;0,N38-'R Directo'!$P$7,0)</f>
        <v>7.3999999999999986</v>
      </c>
      <c r="AG38" s="132">
        <f>IF((O38-'R Directo'!$Q$7)&gt;0,O38-'R Directo'!$Q$7,0)</f>
        <v>6.1000000000000014</v>
      </c>
      <c r="AH38" s="135">
        <f>IF((P38-'R Directo'!$R$7)&gt;0,P38-'R Directo'!$R$7,0)</f>
        <v>6</v>
      </c>
      <c r="AI38" s="132">
        <f>IF((Q38-'R Directo'!$S$7)&gt;0,Q38-'R Directo'!$S$7,0)</f>
        <v>5.6000000000000014</v>
      </c>
      <c r="AJ38" s="136">
        <f>IF((R38-'R Directo'!$T$7)&gt;0,R38-'R Directo'!$T$7,0)</f>
        <v>1.8999999999999986</v>
      </c>
      <c r="AK38" s="355">
        <f t="shared" si="19"/>
        <v>108.69999999999999</v>
      </c>
      <c r="AL38" s="118">
        <f t="shared" si="23"/>
        <v>0</v>
      </c>
      <c r="AM38" s="116">
        <f t="shared" si="20"/>
        <v>0</v>
      </c>
      <c r="AO38" s="353">
        <f>IF((D38-'R Directo'!$F$8)&gt;0,D38-'R Directo'!$F$8,0)</f>
        <v>0</v>
      </c>
      <c r="AP38" s="142">
        <f>IF((E38-'R Directo'!$G$8)&gt;0,E38-'R Directo'!$G$8,0)</f>
        <v>0</v>
      </c>
      <c r="AQ38" s="142">
        <f>IF((F38-'R Directo'!$H$8)&gt;0,F38-'R Directo'!$H$8,0)</f>
        <v>6</v>
      </c>
      <c r="AR38" s="142">
        <f>IF((G38-'R Directo'!$I$8)&gt;0,G38-'R Directo'!$I$8,0)</f>
        <v>3</v>
      </c>
      <c r="AS38" s="142">
        <f>IF((H38-'R Directo'!$J$8)&gt;0,H38-'R Directo'!$J$8,0)</f>
        <v>10</v>
      </c>
      <c r="AT38" s="142">
        <f>IF((I38-'R Directo'!$K$8)&gt;0,I38-'R Directo'!$K$8,0)</f>
        <v>12</v>
      </c>
      <c r="AU38" s="142">
        <f>IF((J38-'R Directo'!$L$8)&gt;0,J38-'R Directo'!$L$8,0)</f>
        <v>24</v>
      </c>
      <c r="AV38" s="142">
        <f>IF((K38-'R Directo'!$M$8)&gt;0,K38-'R Directo'!$M$8,0)</f>
        <v>10</v>
      </c>
      <c r="AW38" s="142">
        <f>IF((L38-'R Directo'!$N$8)&gt;0,L38-'R Directo'!$N$8,0)</f>
        <v>8</v>
      </c>
      <c r="AX38" s="142">
        <f>IF((M38-'R Directo'!$O$8)&gt;0,M38-'R Directo'!$O$8,0)</f>
        <v>9</v>
      </c>
      <c r="AY38" s="142">
        <f>IF((N38-'R Directo'!$P$8)&gt;0,N38-'R Directo'!$P$8,0)</f>
        <v>7</v>
      </c>
      <c r="AZ38" s="142">
        <f>IF((O38-'R Directo'!$Q$8)&gt;0,O38-'R Directo'!$Q$8,0)</f>
        <v>6</v>
      </c>
      <c r="BA38" s="142">
        <f>IF((P38-'R Directo'!$R$8)&gt;0,P38-'R Directo'!$R$8,0)</f>
        <v>6</v>
      </c>
      <c r="BB38" s="142">
        <f>IF((Q38-'R Directo'!$S$8)&gt;0,Q38-'R Directo'!$S$8,0)</f>
        <v>6</v>
      </c>
      <c r="BC38" s="142">
        <f>IF((R38-'R Directo'!$T$8)&gt;0,R38-'R Directo'!$T$8,0)</f>
        <v>2</v>
      </c>
      <c r="BD38" s="354">
        <f>IF((S38-'R Directo'!$U$8)&gt;0,S38-'R Directo'!$U$8,0)</f>
        <v>1</v>
      </c>
      <c r="BE38" s="127">
        <f t="shared" si="24"/>
        <v>109</v>
      </c>
      <c r="BF38" s="128">
        <f t="shared" si="21"/>
        <v>0</v>
      </c>
      <c r="BG38" s="118">
        <f t="shared" si="25"/>
        <v>0</v>
      </c>
      <c r="BH38" s="118">
        <f t="shared" si="22"/>
        <v>0</v>
      </c>
    </row>
    <row r="39" spans="1:60" ht="14.25">
      <c r="B39" s="129">
        <v>3</v>
      </c>
      <c r="C39" s="147">
        <f t="shared" si="26"/>
        <v>30</v>
      </c>
      <c r="D39" s="132">
        <f t="shared" si="27"/>
        <v>33</v>
      </c>
      <c r="E39" s="132">
        <f t="shared" si="28"/>
        <v>36</v>
      </c>
      <c r="F39" s="132">
        <f t="shared" si="29"/>
        <v>39</v>
      </c>
      <c r="G39" s="132">
        <f t="shared" si="30"/>
        <v>42</v>
      </c>
      <c r="H39" s="132">
        <f t="shared" si="31"/>
        <v>45</v>
      </c>
      <c r="I39" s="132">
        <f t="shared" si="32"/>
        <v>48</v>
      </c>
      <c r="J39" s="132">
        <f t="shared" si="33"/>
        <v>49</v>
      </c>
      <c r="K39" s="132">
        <f t="shared" si="34"/>
        <v>50</v>
      </c>
      <c r="L39" s="132">
        <f t="shared" si="35"/>
        <v>51</v>
      </c>
      <c r="M39" s="132">
        <f t="shared" si="36"/>
        <v>52</v>
      </c>
      <c r="N39" s="132">
        <f t="shared" si="37"/>
        <v>53</v>
      </c>
      <c r="O39" s="132">
        <f t="shared" si="38"/>
        <v>53</v>
      </c>
      <c r="P39" s="132">
        <f t="shared" si="39"/>
        <v>53</v>
      </c>
      <c r="Q39" s="132">
        <f t="shared" si="40"/>
        <v>53</v>
      </c>
      <c r="R39" s="132">
        <f t="shared" si="41"/>
        <v>53</v>
      </c>
      <c r="S39" s="133">
        <f t="shared" si="42"/>
        <v>53</v>
      </c>
      <c r="U39" s="147">
        <f>IF((C39-'R Directo'!$E$7)&gt;0,C39-'R Directo'!$E$7,0)</f>
        <v>0</v>
      </c>
      <c r="V39" s="132">
        <f>IF((D39-'R Directo'!$F$7)&gt;0,D39-'R Directo'!$F$7,0)</f>
        <v>0</v>
      </c>
      <c r="W39" s="132">
        <f>IF((E39-'R Directo'!$G$7)&gt;0,E39-'R Directo'!$G$7,0)</f>
        <v>0</v>
      </c>
      <c r="X39" s="132">
        <f>IF((F39-'R Directo'!$H$7)&gt;0,F39-'R Directo'!$H$7,0)</f>
        <v>4.6000000000000014</v>
      </c>
      <c r="Y39" s="135">
        <f>IF((G39-'R Directo'!$I$7)&gt;0,G39-'R Directo'!$I$7,0)</f>
        <v>1.7999999999999972</v>
      </c>
      <c r="Z39" s="135">
        <f>IF((H39-'R Directo'!$J$7)&gt;0,H39-'R Directo'!$J$7,0)</f>
        <v>9.2999999999999972</v>
      </c>
      <c r="AA39" s="135">
        <f>IF((I39-'R Directo'!$K$7)&gt;0,I39-'R Directo'!$K$7,0)</f>
        <v>11</v>
      </c>
      <c r="AB39" s="132">
        <f>IF((J39-'R Directo'!$L$7)&gt;0,J39-'R Directo'!$L$7,0)</f>
        <v>23.3</v>
      </c>
      <c r="AC39" s="132">
        <f>IF((K39-'R Directo'!$M$7)&gt;0,K39-'R Directo'!$M$7,0)</f>
        <v>8.7000000000000028</v>
      </c>
      <c r="AD39" s="132">
        <f>IF((L39-'R Directo'!$N$7)&gt;0,L39-'R Directo'!$N$7,0)</f>
        <v>7.2999999999999972</v>
      </c>
      <c r="AE39" s="132">
        <f>IF((M39-'R Directo'!$O$7)&gt;0,M39-'R Directo'!$O$7,0)</f>
        <v>7.7000000000000028</v>
      </c>
      <c r="AF39" s="135">
        <f>IF((N39-'R Directo'!$P$7)&gt;0,N39-'R Directo'!$P$7,0)</f>
        <v>6.3999999999999986</v>
      </c>
      <c r="AG39" s="132">
        <f>IF((O39-'R Directo'!$Q$7)&gt;0,O39-'R Directo'!$Q$7,0)</f>
        <v>5.1000000000000014</v>
      </c>
      <c r="AH39" s="135">
        <f>IF((P39-'R Directo'!$R$7)&gt;0,P39-'R Directo'!$R$7,0)</f>
        <v>5</v>
      </c>
      <c r="AI39" s="132">
        <f>IF((Q39-'R Directo'!$S$7)&gt;0,Q39-'R Directo'!$S$7,0)</f>
        <v>4.6000000000000014</v>
      </c>
      <c r="AJ39" s="136">
        <f>IF((R39-'R Directo'!$T$7)&gt;0,R39-'R Directo'!$T$7,0)</f>
        <v>0.89999999999999858</v>
      </c>
      <c r="AK39" s="355">
        <f t="shared" si="19"/>
        <v>95.699999999999989</v>
      </c>
      <c r="AL39" s="118">
        <f t="shared" si="23"/>
        <v>0</v>
      </c>
      <c r="AM39" s="116">
        <f t="shared" si="20"/>
        <v>0</v>
      </c>
      <c r="AO39" s="353">
        <f>IF((D39-'R Directo'!$F$8)&gt;0,D39-'R Directo'!$F$8,0)</f>
        <v>0</v>
      </c>
      <c r="AP39" s="142">
        <f>IF((E39-'R Directo'!$G$8)&gt;0,E39-'R Directo'!$G$8,0)</f>
        <v>0</v>
      </c>
      <c r="AQ39" s="142">
        <f>IF((F39-'R Directo'!$H$8)&gt;0,F39-'R Directo'!$H$8,0)</f>
        <v>5</v>
      </c>
      <c r="AR39" s="142">
        <f>IF((G39-'R Directo'!$I$8)&gt;0,G39-'R Directo'!$I$8,0)</f>
        <v>2</v>
      </c>
      <c r="AS39" s="142">
        <f>IF((H39-'R Directo'!$J$8)&gt;0,H39-'R Directo'!$J$8,0)</f>
        <v>9</v>
      </c>
      <c r="AT39" s="142">
        <f>IF((I39-'R Directo'!$K$8)&gt;0,I39-'R Directo'!$K$8,0)</f>
        <v>11</v>
      </c>
      <c r="AU39" s="142">
        <f>IF((J39-'R Directo'!$L$8)&gt;0,J39-'R Directo'!$L$8,0)</f>
        <v>23</v>
      </c>
      <c r="AV39" s="142">
        <f>IF((K39-'R Directo'!$M$8)&gt;0,K39-'R Directo'!$M$8,0)</f>
        <v>9</v>
      </c>
      <c r="AW39" s="142">
        <f>IF((L39-'R Directo'!$N$8)&gt;0,L39-'R Directo'!$N$8,0)</f>
        <v>7</v>
      </c>
      <c r="AX39" s="142">
        <f>IF((M39-'R Directo'!$O$8)&gt;0,M39-'R Directo'!$O$8,0)</f>
        <v>8</v>
      </c>
      <c r="AY39" s="142">
        <f>IF((N39-'R Directo'!$P$8)&gt;0,N39-'R Directo'!$P$8,0)</f>
        <v>6</v>
      </c>
      <c r="AZ39" s="142">
        <f>IF((O39-'R Directo'!$Q$8)&gt;0,O39-'R Directo'!$Q$8,0)</f>
        <v>5</v>
      </c>
      <c r="BA39" s="142">
        <f>IF((P39-'R Directo'!$R$8)&gt;0,P39-'R Directo'!$R$8,0)</f>
        <v>5</v>
      </c>
      <c r="BB39" s="142">
        <f>IF((Q39-'R Directo'!$S$8)&gt;0,Q39-'R Directo'!$S$8,0)</f>
        <v>5</v>
      </c>
      <c r="BC39" s="142">
        <f>IF((R39-'R Directo'!$T$8)&gt;0,R39-'R Directo'!$T$8,0)</f>
        <v>1</v>
      </c>
      <c r="BD39" s="354">
        <f>IF((S39-'R Directo'!$U$8)&gt;0,S39-'R Directo'!$U$8,0)</f>
        <v>0</v>
      </c>
      <c r="BE39" s="127">
        <f t="shared" si="24"/>
        <v>96</v>
      </c>
      <c r="BF39" s="128">
        <f t="shared" si="21"/>
        <v>0</v>
      </c>
      <c r="BG39" s="118">
        <f t="shared" si="25"/>
        <v>0</v>
      </c>
      <c r="BH39" s="118">
        <f t="shared" si="22"/>
        <v>0</v>
      </c>
    </row>
    <row r="40" spans="1:60" ht="14.25">
      <c r="B40" s="129">
        <v>4</v>
      </c>
      <c r="C40" s="147">
        <f t="shared" si="26"/>
        <v>29</v>
      </c>
      <c r="D40" s="132">
        <f t="shared" si="27"/>
        <v>32</v>
      </c>
      <c r="E40" s="132">
        <f t="shared" si="28"/>
        <v>35</v>
      </c>
      <c r="F40" s="132">
        <f t="shared" si="29"/>
        <v>38</v>
      </c>
      <c r="G40" s="132">
        <f t="shared" si="30"/>
        <v>41</v>
      </c>
      <c r="H40" s="132">
        <f t="shared" si="31"/>
        <v>44</v>
      </c>
      <c r="I40" s="132">
        <f t="shared" si="32"/>
        <v>47</v>
      </c>
      <c r="J40" s="132">
        <f t="shared" si="33"/>
        <v>48</v>
      </c>
      <c r="K40" s="132">
        <f t="shared" si="34"/>
        <v>49</v>
      </c>
      <c r="L40" s="132">
        <f t="shared" si="35"/>
        <v>50</v>
      </c>
      <c r="M40" s="132">
        <f t="shared" si="36"/>
        <v>51</v>
      </c>
      <c r="N40" s="132">
        <f t="shared" si="37"/>
        <v>52</v>
      </c>
      <c r="O40" s="132">
        <f t="shared" si="38"/>
        <v>52</v>
      </c>
      <c r="P40" s="132">
        <f t="shared" si="39"/>
        <v>52</v>
      </c>
      <c r="Q40" s="132">
        <f t="shared" si="40"/>
        <v>52</v>
      </c>
      <c r="R40" s="132">
        <f t="shared" si="41"/>
        <v>52</v>
      </c>
      <c r="S40" s="133">
        <f t="shared" si="42"/>
        <v>52</v>
      </c>
      <c r="U40" s="147">
        <f>IF((C40-'R Directo'!$E$7)&gt;0,C40-'R Directo'!$E$7,0)</f>
        <v>0</v>
      </c>
      <c r="V40" s="132">
        <f>IF((D40-'R Directo'!$F$7)&gt;0,D40-'R Directo'!$F$7,0)</f>
        <v>0</v>
      </c>
      <c r="W40" s="132">
        <f>IF((E40-'R Directo'!$G$7)&gt;0,E40-'R Directo'!$G$7,0)</f>
        <v>0</v>
      </c>
      <c r="X40" s="132">
        <f>IF((F40-'R Directo'!$H$7)&gt;0,F40-'R Directo'!$H$7,0)</f>
        <v>3.6000000000000014</v>
      </c>
      <c r="Y40" s="135">
        <f>IF((G40-'R Directo'!$I$7)&gt;0,G40-'R Directo'!$I$7,0)</f>
        <v>0.79999999999999716</v>
      </c>
      <c r="Z40" s="135">
        <f>IF((H40-'R Directo'!$J$7)&gt;0,H40-'R Directo'!$J$7,0)</f>
        <v>8.2999999999999972</v>
      </c>
      <c r="AA40" s="135">
        <f>IF((I40-'R Directo'!$K$7)&gt;0,I40-'R Directo'!$K$7,0)</f>
        <v>10</v>
      </c>
      <c r="AB40" s="132">
        <f>IF((J40-'R Directo'!$L$7)&gt;0,J40-'R Directo'!$L$7,0)</f>
        <v>22.3</v>
      </c>
      <c r="AC40" s="132">
        <f>IF((K40-'R Directo'!$M$7)&gt;0,K40-'R Directo'!$M$7,0)</f>
        <v>7.7000000000000028</v>
      </c>
      <c r="AD40" s="132">
        <f>IF((L40-'R Directo'!$N$7)&gt;0,L40-'R Directo'!$N$7,0)</f>
        <v>6.2999999999999972</v>
      </c>
      <c r="AE40" s="132">
        <f>IF((M40-'R Directo'!$O$7)&gt;0,M40-'R Directo'!$O$7,0)</f>
        <v>6.7000000000000028</v>
      </c>
      <c r="AF40" s="135">
        <f>IF((N40-'R Directo'!$P$7)&gt;0,N40-'R Directo'!$P$7,0)</f>
        <v>5.3999999999999986</v>
      </c>
      <c r="AG40" s="132">
        <f>IF((O40-'R Directo'!$Q$7)&gt;0,O40-'R Directo'!$Q$7,0)</f>
        <v>4.1000000000000014</v>
      </c>
      <c r="AH40" s="135">
        <f>IF((P40-'R Directo'!$R$7)&gt;0,P40-'R Directo'!$R$7,0)</f>
        <v>4</v>
      </c>
      <c r="AI40" s="132">
        <f>IF((Q40-'R Directo'!$S$7)&gt;0,Q40-'R Directo'!$S$7,0)</f>
        <v>3.6000000000000014</v>
      </c>
      <c r="AJ40" s="133">
        <f>IF((R40-'R Directo'!$T$7)&gt;0,R40-'R Directo'!$T$7,0)</f>
        <v>0</v>
      </c>
      <c r="AK40" s="355">
        <f t="shared" si="19"/>
        <v>82.799999999999983</v>
      </c>
      <c r="AL40" s="118">
        <f t="shared" si="23"/>
        <v>0</v>
      </c>
      <c r="AM40" s="116">
        <f t="shared" si="20"/>
        <v>0</v>
      </c>
      <c r="AO40" s="353">
        <f>IF((D40-'R Directo'!$F$8)&gt;0,D40-'R Directo'!$F$8,0)</f>
        <v>0</v>
      </c>
      <c r="AP40" s="142">
        <f>IF((E40-'R Directo'!$G$8)&gt;0,E40-'R Directo'!$G$8,0)</f>
        <v>0</v>
      </c>
      <c r="AQ40" s="142">
        <f>IF((F40-'R Directo'!$H$8)&gt;0,F40-'R Directo'!$H$8,0)</f>
        <v>4</v>
      </c>
      <c r="AR40" s="142">
        <f>IF((G40-'R Directo'!$I$8)&gt;0,G40-'R Directo'!$I$8,0)</f>
        <v>1</v>
      </c>
      <c r="AS40" s="142">
        <f>IF((H40-'R Directo'!$J$8)&gt;0,H40-'R Directo'!$J$8,0)</f>
        <v>8</v>
      </c>
      <c r="AT40" s="142">
        <f>IF((I40-'R Directo'!$K$8)&gt;0,I40-'R Directo'!$K$8,0)</f>
        <v>10</v>
      </c>
      <c r="AU40" s="142">
        <f>IF((J40-'R Directo'!$L$8)&gt;0,J40-'R Directo'!$L$8,0)</f>
        <v>22</v>
      </c>
      <c r="AV40" s="142">
        <f>IF((K40-'R Directo'!$M$8)&gt;0,K40-'R Directo'!$M$8,0)</f>
        <v>8</v>
      </c>
      <c r="AW40" s="142">
        <f>IF((L40-'R Directo'!$N$8)&gt;0,L40-'R Directo'!$N$8,0)</f>
        <v>6</v>
      </c>
      <c r="AX40" s="142">
        <f>IF((M40-'R Directo'!$O$8)&gt;0,M40-'R Directo'!$O$8,0)</f>
        <v>7</v>
      </c>
      <c r="AY40" s="142">
        <f>IF((N40-'R Directo'!$P$8)&gt;0,N40-'R Directo'!$P$8,0)</f>
        <v>5</v>
      </c>
      <c r="AZ40" s="142">
        <f>IF((O40-'R Directo'!$Q$8)&gt;0,O40-'R Directo'!$Q$8,0)</f>
        <v>4</v>
      </c>
      <c r="BA40" s="142">
        <f>IF((P40-'R Directo'!$R$8)&gt;0,P40-'R Directo'!$R$8,0)</f>
        <v>4</v>
      </c>
      <c r="BB40" s="142">
        <f>IF((Q40-'R Directo'!$S$8)&gt;0,Q40-'R Directo'!$S$8,0)</f>
        <v>4</v>
      </c>
      <c r="BC40" s="142">
        <f>IF((R40-'R Directo'!$T$8)&gt;0,R40-'R Directo'!$T$8,0)</f>
        <v>0</v>
      </c>
      <c r="BD40" s="354">
        <f>IF((S40-'R Directo'!$U$8)&gt;0,S40-'R Directo'!$U$8,0)</f>
        <v>0</v>
      </c>
      <c r="BE40" s="127">
        <f t="shared" si="24"/>
        <v>83</v>
      </c>
      <c r="BF40" s="128">
        <f t="shared" si="21"/>
        <v>0</v>
      </c>
      <c r="BG40" s="118">
        <f t="shared" si="25"/>
        <v>0</v>
      </c>
      <c r="BH40" s="118">
        <f t="shared" si="22"/>
        <v>0</v>
      </c>
    </row>
    <row r="41" spans="1:60" ht="14.25">
      <c r="B41" s="129">
        <v>5</v>
      </c>
      <c r="C41" s="147">
        <f t="shared" si="26"/>
        <v>28</v>
      </c>
      <c r="D41" s="132">
        <f t="shared" si="27"/>
        <v>31</v>
      </c>
      <c r="E41" s="132">
        <f t="shared" si="28"/>
        <v>34</v>
      </c>
      <c r="F41" s="132">
        <f t="shared" si="29"/>
        <v>37</v>
      </c>
      <c r="G41" s="132">
        <f t="shared" si="30"/>
        <v>40</v>
      </c>
      <c r="H41" s="132">
        <f t="shared" si="31"/>
        <v>43</v>
      </c>
      <c r="I41" s="132">
        <f t="shared" si="32"/>
        <v>46</v>
      </c>
      <c r="J41" s="132">
        <f t="shared" si="33"/>
        <v>47</v>
      </c>
      <c r="K41" s="132">
        <f t="shared" si="34"/>
        <v>48</v>
      </c>
      <c r="L41" s="132">
        <f t="shared" si="35"/>
        <v>49</v>
      </c>
      <c r="M41" s="132">
        <f t="shared" si="36"/>
        <v>50</v>
      </c>
      <c r="N41" s="132">
        <f t="shared" si="37"/>
        <v>51</v>
      </c>
      <c r="O41" s="132">
        <f t="shared" si="38"/>
        <v>51</v>
      </c>
      <c r="P41" s="132">
        <f t="shared" si="39"/>
        <v>51</v>
      </c>
      <c r="Q41" s="132">
        <f t="shared" si="40"/>
        <v>51</v>
      </c>
      <c r="R41" s="132">
        <f t="shared" si="41"/>
        <v>51</v>
      </c>
      <c r="S41" s="133">
        <f t="shared" si="42"/>
        <v>51</v>
      </c>
      <c r="U41" s="147">
        <f>IF((C41-'R Directo'!$E$7)&gt;0,C41-'R Directo'!$E$7,0)</f>
        <v>0</v>
      </c>
      <c r="V41" s="132">
        <f>IF((D41-'R Directo'!$F$7)&gt;0,D41-'R Directo'!$F$7,0)</f>
        <v>0</v>
      </c>
      <c r="W41" s="132">
        <f>IF((E41-'R Directo'!$G$7)&gt;0,E41-'R Directo'!$G$7,0)</f>
        <v>0</v>
      </c>
      <c r="X41" s="132">
        <f>IF((F41-'R Directo'!$H$7)&gt;0,F41-'R Directo'!$H$7,0)</f>
        <v>2.6000000000000014</v>
      </c>
      <c r="Y41" s="132">
        <f>IF((G41-'R Directo'!$I$7)&gt;0,G41-'R Directo'!$I$7,0)</f>
        <v>0</v>
      </c>
      <c r="Z41" s="135">
        <f>IF((H41-'R Directo'!$J$7)&gt;0,H41-'R Directo'!$J$7,0)</f>
        <v>7.2999999999999972</v>
      </c>
      <c r="AA41" s="135">
        <f>IF((I41-'R Directo'!$K$7)&gt;0,I41-'R Directo'!$K$7,0)</f>
        <v>9</v>
      </c>
      <c r="AB41" s="132">
        <f>IF((J41-'R Directo'!$L$7)&gt;0,J41-'R Directo'!$L$7,0)</f>
        <v>21.3</v>
      </c>
      <c r="AC41" s="132">
        <f>IF((K41-'R Directo'!$M$7)&gt;0,K41-'R Directo'!$M$7,0)</f>
        <v>6.7000000000000028</v>
      </c>
      <c r="AD41" s="132">
        <f>IF((L41-'R Directo'!$N$7)&gt;0,L41-'R Directo'!$N$7,0)</f>
        <v>5.2999999999999972</v>
      </c>
      <c r="AE41" s="132">
        <f>IF((M41-'R Directo'!$O$7)&gt;0,M41-'R Directo'!$O$7,0)</f>
        <v>5.7000000000000028</v>
      </c>
      <c r="AF41" s="135">
        <f>IF((N41-'R Directo'!$P$7)&gt;0,N41-'R Directo'!$P$7,0)</f>
        <v>4.3999999999999986</v>
      </c>
      <c r="AG41" s="132">
        <f>IF((O41-'R Directo'!$Q$7)&gt;0,O41-'R Directo'!$Q$7,0)</f>
        <v>3.1000000000000014</v>
      </c>
      <c r="AH41" s="135">
        <f>IF((P41-'R Directo'!$R$7)&gt;0,P41-'R Directo'!$R$7,0)</f>
        <v>3</v>
      </c>
      <c r="AI41" s="132">
        <f>IF((Q41-'R Directo'!$S$7)&gt;0,Q41-'R Directo'!$S$7,0)</f>
        <v>2.6000000000000014</v>
      </c>
      <c r="AJ41" s="133">
        <f>IF((R41-'R Directo'!$T$7)&gt;0,R41-'R Directo'!$T$7,0)</f>
        <v>0</v>
      </c>
      <c r="AK41" s="355">
        <f t="shared" si="19"/>
        <v>71</v>
      </c>
      <c r="AL41" s="118">
        <f t="shared" si="23"/>
        <v>0</v>
      </c>
      <c r="AM41" s="116">
        <f t="shared" si="20"/>
        <v>0</v>
      </c>
      <c r="AO41" s="353">
        <f>IF((D41-'R Directo'!$F$8)&gt;0,D41-'R Directo'!$F$8,0)</f>
        <v>0</v>
      </c>
      <c r="AP41" s="142">
        <f>IF((E41-'R Directo'!$G$8)&gt;0,E41-'R Directo'!$G$8,0)</f>
        <v>0</v>
      </c>
      <c r="AQ41" s="142">
        <f>IF((F41-'R Directo'!$H$8)&gt;0,F41-'R Directo'!$H$8,0)</f>
        <v>3</v>
      </c>
      <c r="AR41" s="142">
        <f>IF((G41-'R Directo'!$I$8)&gt;0,G41-'R Directo'!$I$8,0)</f>
        <v>0</v>
      </c>
      <c r="AS41" s="142">
        <f>IF((H41-'R Directo'!$J$8)&gt;0,H41-'R Directo'!$J$8,0)</f>
        <v>7</v>
      </c>
      <c r="AT41" s="142">
        <f>IF((I41-'R Directo'!$K$8)&gt;0,I41-'R Directo'!$K$8,0)</f>
        <v>9</v>
      </c>
      <c r="AU41" s="142">
        <f>IF((J41-'R Directo'!$L$8)&gt;0,J41-'R Directo'!$L$8,0)</f>
        <v>21</v>
      </c>
      <c r="AV41" s="142">
        <f>IF((K41-'R Directo'!$M$8)&gt;0,K41-'R Directo'!$M$8,0)</f>
        <v>7</v>
      </c>
      <c r="AW41" s="142">
        <f>IF((L41-'R Directo'!$N$8)&gt;0,L41-'R Directo'!$N$8,0)</f>
        <v>5</v>
      </c>
      <c r="AX41" s="142">
        <f>IF((M41-'R Directo'!$O$8)&gt;0,M41-'R Directo'!$O$8,0)</f>
        <v>6</v>
      </c>
      <c r="AY41" s="142">
        <f>IF((N41-'R Directo'!$P$8)&gt;0,N41-'R Directo'!$P$8,0)</f>
        <v>4</v>
      </c>
      <c r="AZ41" s="142">
        <f>IF((O41-'R Directo'!$Q$8)&gt;0,O41-'R Directo'!$Q$8,0)</f>
        <v>3</v>
      </c>
      <c r="BA41" s="142">
        <f>IF((P41-'R Directo'!$R$8)&gt;0,P41-'R Directo'!$R$8,0)</f>
        <v>3</v>
      </c>
      <c r="BB41" s="142">
        <f>IF((Q41-'R Directo'!$S$8)&gt;0,Q41-'R Directo'!$S$8,0)</f>
        <v>3</v>
      </c>
      <c r="BC41" s="142">
        <f>IF((R41-'R Directo'!$T$8)&gt;0,R41-'R Directo'!$T$8,0)</f>
        <v>0</v>
      </c>
      <c r="BD41" s="354">
        <f>IF((S41-'R Directo'!$U$8)&gt;0,S41-'R Directo'!$U$8,0)</f>
        <v>0</v>
      </c>
      <c r="BE41" s="127">
        <f t="shared" si="24"/>
        <v>71</v>
      </c>
      <c r="BF41" s="128">
        <f t="shared" si="21"/>
        <v>0</v>
      </c>
      <c r="BG41" s="118">
        <f t="shared" si="25"/>
        <v>0</v>
      </c>
      <c r="BH41" s="118">
        <f t="shared" si="22"/>
        <v>0</v>
      </c>
    </row>
    <row r="42" spans="1:60" ht="14.25">
      <c r="B42" s="129">
        <v>6</v>
      </c>
      <c r="C42" s="147">
        <f t="shared" si="26"/>
        <v>27</v>
      </c>
      <c r="D42" s="132">
        <f t="shared" si="27"/>
        <v>30</v>
      </c>
      <c r="E42" s="132">
        <f t="shared" si="28"/>
        <v>33</v>
      </c>
      <c r="F42" s="132">
        <f t="shared" si="29"/>
        <v>36</v>
      </c>
      <c r="G42" s="132">
        <f t="shared" si="30"/>
        <v>39</v>
      </c>
      <c r="H42" s="132">
        <f t="shared" si="31"/>
        <v>42</v>
      </c>
      <c r="I42" s="132">
        <f t="shared" si="32"/>
        <v>45</v>
      </c>
      <c r="J42" s="132">
        <f t="shared" si="33"/>
        <v>46</v>
      </c>
      <c r="K42" s="132">
        <f t="shared" si="34"/>
        <v>47</v>
      </c>
      <c r="L42" s="132">
        <f t="shared" si="35"/>
        <v>48</v>
      </c>
      <c r="M42" s="132">
        <f t="shared" si="36"/>
        <v>49</v>
      </c>
      <c r="N42" s="132">
        <f t="shared" si="37"/>
        <v>50</v>
      </c>
      <c r="O42" s="132">
        <f t="shared" si="38"/>
        <v>50</v>
      </c>
      <c r="P42" s="132">
        <f t="shared" si="39"/>
        <v>50</v>
      </c>
      <c r="Q42" s="132">
        <f t="shared" si="40"/>
        <v>50</v>
      </c>
      <c r="R42" s="132">
        <f t="shared" si="41"/>
        <v>50</v>
      </c>
      <c r="S42" s="133">
        <f t="shared" si="42"/>
        <v>50</v>
      </c>
      <c r="U42" s="147">
        <f>IF((C42-'R Directo'!$E$7)&gt;0,C42-'R Directo'!$E$7,0)</f>
        <v>0</v>
      </c>
      <c r="V42" s="132">
        <f>IF((D42-'R Directo'!$F$7)&gt;0,D42-'R Directo'!$F$7,0)</f>
        <v>0</v>
      </c>
      <c r="W42" s="132">
        <f>IF((E42-'R Directo'!$G$7)&gt;0,E42-'R Directo'!$G$7,0)</f>
        <v>0</v>
      </c>
      <c r="X42" s="132">
        <f>IF((F42-'R Directo'!$H$7)&gt;0,F42-'R Directo'!$H$7,0)</f>
        <v>1.6000000000000014</v>
      </c>
      <c r="Y42" s="132">
        <f>IF((G42-'R Directo'!$I$7)&gt;0,G42-'R Directo'!$I$7,0)</f>
        <v>0</v>
      </c>
      <c r="Z42" s="135">
        <f>IF((H42-'R Directo'!$J$7)&gt;0,H42-'R Directo'!$J$7,0)</f>
        <v>6.2999999999999972</v>
      </c>
      <c r="AA42" s="135">
        <f>IF((I42-'R Directo'!$K$7)&gt;0,I42-'R Directo'!$K$7,0)</f>
        <v>8</v>
      </c>
      <c r="AB42" s="132">
        <f>IF((J42-'R Directo'!$L$7)&gt;0,J42-'R Directo'!$L$7,0)</f>
        <v>20.3</v>
      </c>
      <c r="AC42" s="132">
        <f>IF((K42-'R Directo'!$M$7)&gt;0,K42-'R Directo'!$M$7,0)</f>
        <v>5.7000000000000028</v>
      </c>
      <c r="AD42" s="132">
        <f>IF((L42-'R Directo'!$N$7)&gt;0,L42-'R Directo'!$N$7,0)</f>
        <v>4.2999999999999972</v>
      </c>
      <c r="AE42" s="132">
        <f>IF((M42-'R Directo'!$O$7)&gt;0,M42-'R Directo'!$O$7,0)</f>
        <v>4.7000000000000028</v>
      </c>
      <c r="AF42" s="135">
        <f>IF((N42-'R Directo'!$P$7)&gt;0,N42-'R Directo'!$P$7,0)</f>
        <v>3.3999999999999986</v>
      </c>
      <c r="AG42" s="132">
        <f>IF((O42-'R Directo'!$Q$7)&gt;0,O42-'R Directo'!$Q$7,0)</f>
        <v>2.1000000000000014</v>
      </c>
      <c r="AH42" s="135">
        <f>IF((P42-'R Directo'!$R$7)&gt;0,P42-'R Directo'!$R$7,0)</f>
        <v>2</v>
      </c>
      <c r="AI42" s="132">
        <f>IF((Q42-'R Directo'!$S$7)&gt;0,Q42-'R Directo'!$S$7,0)</f>
        <v>1.6000000000000014</v>
      </c>
      <c r="AJ42" s="133">
        <f>IF((R42-'R Directo'!$T$7)&gt;0,R42-'R Directo'!$T$7,0)</f>
        <v>0</v>
      </c>
      <c r="AK42" s="355">
        <f t="shared" si="19"/>
        <v>60.000000000000007</v>
      </c>
      <c r="AL42" s="118">
        <f t="shared" si="23"/>
        <v>0</v>
      </c>
      <c r="AM42" s="116">
        <f t="shared" si="20"/>
        <v>0</v>
      </c>
      <c r="AO42" s="353">
        <f>IF((D42-'R Directo'!$F$8)&gt;0,D42-'R Directo'!$F$8,0)</f>
        <v>0</v>
      </c>
      <c r="AP42" s="142">
        <f>IF((E42-'R Directo'!$G$8)&gt;0,E42-'R Directo'!$G$8,0)</f>
        <v>0</v>
      </c>
      <c r="AQ42" s="142">
        <f>IF((F42-'R Directo'!$H$8)&gt;0,F42-'R Directo'!$H$8,0)</f>
        <v>2</v>
      </c>
      <c r="AR42" s="142">
        <f>IF((G42-'R Directo'!$I$8)&gt;0,G42-'R Directo'!$I$8,0)</f>
        <v>0</v>
      </c>
      <c r="AS42" s="142">
        <f>IF((H42-'R Directo'!$J$8)&gt;0,H42-'R Directo'!$J$8,0)</f>
        <v>6</v>
      </c>
      <c r="AT42" s="142">
        <f>IF((I42-'R Directo'!$K$8)&gt;0,I42-'R Directo'!$K$8,0)</f>
        <v>8</v>
      </c>
      <c r="AU42" s="142">
        <f>IF((J42-'R Directo'!$L$8)&gt;0,J42-'R Directo'!$L$8,0)</f>
        <v>20</v>
      </c>
      <c r="AV42" s="142">
        <f>IF((K42-'R Directo'!$M$8)&gt;0,K42-'R Directo'!$M$8,0)</f>
        <v>6</v>
      </c>
      <c r="AW42" s="142">
        <f>IF((L42-'R Directo'!$N$8)&gt;0,L42-'R Directo'!$N$8,0)</f>
        <v>4</v>
      </c>
      <c r="AX42" s="142">
        <f>IF((M42-'R Directo'!$O$8)&gt;0,M42-'R Directo'!$O$8,0)</f>
        <v>5</v>
      </c>
      <c r="AY42" s="142">
        <f>IF((N42-'R Directo'!$P$8)&gt;0,N42-'R Directo'!$P$8,0)</f>
        <v>3</v>
      </c>
      <c r="AZ42" s="142">
        <f>IF((O42-'R Directo'!$Q$8)&gt;0,O42-'R Directo'!$Q$8,0)</f>
        <v>2</v>
      </c>
      <c r="BA42" s="142">
        <f>IF((P42-'R Directo'!$R$8)&gt;0,P42-'R Directo'!$R$8,0)</f>
        <v>2</v>
      </c>
      <c r="BB42" s="142">
        <f>IF((Q42-'R Directo'!$S$8)&gt;0,Q42-'R Directo'!$S$8,0)</f>
        <v>2</v>
      </c>
      <c r="BC42" s="142">
        <f>IF((R42-'R Directo'!$T$8)&gt;0,R42-'R Directo'!$T$8,0)</f>
        <v>0</v>
      </c>
      <c r="BD42" s="354">
        <f>IF((S42-'R Directo'!$U$8)&gt;0,S42-'R Directo'!$U$8,0)</f>
        <v>0</v>
      </c>
      <c r="BE42" s="127">
        <f t="shared" si="24"/>
        <v>60</v>
      </c>
      <c r="BF42" s="128">
        <f t="shared" si="21"/>
        <v>0</v>
      </c>
      <c r="BG42" s="118">
        <f t="shared" si="25"/>
        <v>0</v>
      </c>
      <c r="BH42" s="118">
        <f t="shared" si="22"/>
        <v>0</v>
      </c>
    </row>
    <row r="43" spans="1:60" ht="14.25">
      <c r="B43" s="129">
        <v>7</v>
      </c>
      <c r="C43" s="147">
        <f t="shared" si="26"/>
        <v>26</v>
      </c>
      <c r="D43" s="132">
        <f t="shared" si="27"/>
        <v>29</v>
      </c>
      <c r="E43" s="132">
        <f t="shared" si="28"/>
        <v>32</v>
      </c>
      <c r="F43" s="132">
        <f t="shared" si="29"/>
        <v>35</v>
      </c>
      <c r="G43" s="132">
        <f t="shared" si="30"/>
        <v>38</v>
      </c>
      <c r="H43" s="132">
        <f t="shared" si="31"/>
        <v>41</v>
      </c>
      <c r="I43" s="132">
        <f t="shared" si="32"/>
        <v>44</v>
      </c>
      <c r="J43" s="132">
        <f t="shared" si="33"/>
        <v>45</v>
      </c>
      <c r="K43" s="132">
        <f t="shared" si="34"/>
        <v>46</v>
      </c>
      <c r="L43" s="132">
        <f t="shared" si="35"/>
        <v>47</v>
      </c>
      <c r="M43" s="132">
        <f t="shared" si="36"/>
        <v>48</v>
      </c>
      <c r="N43" s="132">
        <f t="shared" si="37"/>
        <v>49</v>
      </c>
      <c r="O43" s="132">
        <f t="shared" si="38"/>
        <v>49</v>
      </c>
      <c r="P43" s="132">
        <f t="shared" si="39"/>
        <v>49</v>
      </c>
      <c r="Q43" s="132">
        <f t="shared" si="40"/>
        <v>49</v>
      </c>
      <c r="R43" s="132">
        <f t="shared" si="41"/>
        <v>49</v>
      </c>
      <c r="S43" s="133">
        <f t="shared" si="42"/>
        <v>49</v>
      </c>
      <c r="U43" s="147">
        <f>IF((C43-'R Directo'!$E$7)&gt;0,C43-'R Directo'!$E$7,0)</f>
        <v>0</v>
      </c>
      <c r="V43" s="132">
        <f>IF((D43-'R Directo'!$F$7)&gt;0,D43-'R Directo'!$F$7,0)</f>
        <v>0</v>
      </c>
      <c r="W43" s="132">
        <f>IF((E43-'R Directo'!$G$7)&gt;0,E43-'R Directo'!$G$7,0)</f>
        <v>0</v>
      </c>
      <c r="X43" s="132">
        <f>IF((F43-'R Directo'!$H$7)&gt;0,F43-'R Directo'!$H$7,0)</f>
        <v>0.60000000000000142</v>
      </c>
      <c r="Y43" s="132">
        <f>IF((G43-'R Directo'!$I$7)&gt;0,G43-'R Directo'!$I$7,0)</f>
        <v>0</v>
      </c>
      <c r="Z43" s="135">
        <f>IF((H43-'R Directo'!$J$7)&gt;0,H43-'R Directo'!$J$7,0)</f>
        <v>5.2999999999999972</v>
      </c>
      <c r="AA43" s="135">
        <f>IF((I43-'R Directo'!$K$7)&gt;0,I43-'R Directo'!$K$7,0)</f>
        <v>7</v>
      </c>
      <c r="AB43" s="132">
        <f>IF((J43-'R Directo'!$L$7)&gt;0,J43-'R Directo'!$L$7,0)</f>
        <v>19.3</v>
      </c>
      <c r="AC43" s="132">
        <f>IF((K43-'R Directo'!$M$7)&gt;0,K43-'R Directo'!$M$7,0)</f>
        <v>4.7000000000000028</v>
      </c>
      <c r="AD43" s="132">
        <f>IF((L43-'R Directo'!$N$7)&gt;0,L43-'R Directo'!$N$7,0)</f>
        <v>3.2999999999999972</v>
      </c>
      <c r="AE43" s="132">
        <f>IF((M43-'R Directo'!$O$7)&gt;0,M43-'R Directo'!$O$7,0)</f>
        <v>3.7000000000000028</v>
      </c>
      <c r="AF43" s="135">
        <f>IF((N43-'R Directo'!$P$7)&gt;0,N43-'R Directo'!$P$7,0)</f>
        <v>2.3999999999999986</v>
      </c>
      <c r="AG43" s="132">
        <f>IF((O43-'R Directo'!$Q$7)&gt;0,O43-'R Directo'!$Q$7,0)</f>
        <v>1.1000000000000014</v>
      </c>
      <c r="AH43" s="135">
        <f>IF((P43-'R Directo'!$R$7)&gt;0,P43-'R Directo'!$R$7,0)</f>
        <v>1</v>
      </c>
      <c r="AI43" s="132">
        <f>IF((Q43-'R Directo'!$S$7)&gt;0,Q43-'R Directo'!$S$7,0)</f>
        <v>0.60000000000000142</v>
      </c>
      <c r="AJ43" s="133">
        <f>IF((R43-'R Directo'!$T$7)&gt;0,R43-'R Directo'!$T$7,0)</f>
        <v>0</v>
      </c>
      <c r="AK43" s="355">
        <f t="shared" si="19"/>
        <v>49.000000000000007</v>
      </c>
      <c r="AL43" s="118">
        <f t="shared" si="23"/>
        <v>0</v>
      </c>
      <c r="AM43" s="116">
        <f t="shared" si="20"/>
        <v>0</v>
      </c>
      <c r="AO43" s="353">
        <f>IF((D43-'R Directo'!$F$8)&gt;0,D43-'R Directo'!$F$8,0)</f>
        <v>0</v>
      </c>
      <c r="AP43" s="142">
        <f>IF((E43-'R Directo'!$G$8)&gt;0,E43-'R Directo'!$G$8,0)</f>
        <v>0</v>
      </c>
      <c r="AQ43" s="142">
        <f>IF((F43-'R Directo'!$H$8)&gt;0,F43-'R Directo'!$H$8,0)</f>
        <v>1</v>
      </c>
      <c r="AR43" s="142">
        <f>IF((G43-'R Directo'!$I$8)&gt;0,G43-'R Directo'!$I$8,0)</f>
        <v>0</v>
      </c>
      <c r="AS43" s="142">
        <f>IF((H43-'R Directo'!$J$8)&gt;0,H43-'R Directo'!$J$8,0)</f>
        <v>5</v>
      </c>
      <c r="AT43" s="142">
        <f>IF((I43-'R Directo'!$K$8)&gt;0,I43-'R Directo'!$K$8,0)</f>
        <v>7</v>
      </c>
      <c r="AU43" s="142">
        <f>IF((J43-'R Directo'!$L$8)&gt;0,J43-'R Directo'!$L$8,0)</f>
        <v>19</v>
      </c>
      <c r="AV43" s="142">
        <f>IF((K43-'R Directo'!$M$8)&gt;0,K43-'R Directo'!$M$8,0)</f>
        <v>5</v>
      </c>
      <c r="AW43" s="142">
        <f>IF((L43-'R Directo'!$N$8)&gt;0,L43-'R Directo'!$N$8,0)</f>
        <v>3</v>
      </c>
      <c r="AX43" s="142">
        <f>IF((M43-'R Directo'!$O$8)&gt;0,M43-'R Directo'!$O$8,0)</f>
        <v>4</v>
      </c>
      <c r="AY43" s="142">
        <f>IF((N43-'R Directo'!$P$8)&gt;0,N43-'R Directo'!$P$8,0)</f>
        <v>2</v>
      </c>
      <c r="AZ43" s="142">
        <f>IF((O43-'R Directo'!$Q$8)&gt;0,O43-'R Directo'!$Q$8,0)</f>
        <v>1</v>
      </c>
      <c r="BA43" s="142">
        <f>IF((P43-'R Directo'!$R$8)&gt;0,P43-'R Directo'!$R$8,0)</f>
        <v>1</v>
      </c>
      <c r="BB43" s="142">
        <f>IF((Q43-'R Directo'!$S$8)&gt;0,Q43-'R Directo'!$S$8,0)</f>
        <v>1</v>
      </c>
      <c r="BC43" s="142">
        <f>IF((R43-'R Directo'!$T$8)&gt;0,R43-'R Directo'!$T$8,0)</f>
        <v>0</v>
      </c>
      <c r="BD43" s="354">
        <f>IF((S43-'R Directo'!$U$8)&gt;0,S43-'R Directo'!$U$8,0)</f>
        <v>0</v>
      </c>
      <c r="BE43" s="127">
        <f t="shared" si="24"/>
        <v>49</v>
      </c>
      <c r="BF43" s="128">
        <f t="shared" si="21"/>
        <v>0</v>
      </c>
      <c r="BG43" s="118">
        <f t="shared" si="25"/>
        <v>0</v>
      </c>
      <c r="BH43" s="118">
        <f t="shared" si="22"/>
        <v>0</v>
      </c>
    </row>
    <row r="44" spans="1:60" ht="14.25">
      <c r="B44" s="129">
        <v>8</v>
      </c>
      <c r="C44" s="147">
        <f t="shared" si="26"/>
        <v>25</v>
      </c>
      <c r="D44" s="132">
        <f t="shared" si="27"/>
        <v>28</v>
      </c>
      <c r="E44" s="132">
        <f t="shared" si="28"/>
        <v>31</v>
      </c>
      <c r="F44" s="132">
        <f t="shared" si="29"/>
        <v>34</v>
      </c>
      <c r="G44" s="132">
        <f t="shared" si="30"/>
        <v>37</v>
      </c>
      <c r="H44" s="132">
        <f t="shared" si="31"/>
        <v>40</v>
      </c>
      <c r="I44" s="132">
        <f t="shared" si="32"/>
        <v>43</v>
      </c>
      <c r="J44" s="132">
        <f t="shared" si="33"/>
        <v>44</v>
      </c>
      <c r="K44" s="132">
        <f t="shared" si="34"/>
        <v>45</v>
      </c>
      <c r="L44" s="132">
        <f t="shared" si="35"/>
        <v>46</v>
      </c>
      <c r="M44" s="132">
        <f t="shared" si="36"/>
        <v>47</v>
      </c>
      <c r="N44" s="132">
        <f t="shared" si="37"/>
        <v>48</v>
      </c>
      <c r="O44" s="132">
        <f t="shared" si="38"/>
        <v>48</v>
      </c>
      <c r="P44" s="132">
        <f t="shared" si="39"/>
        <v>48</v>
      </c>
      <c r="Q44" s="132">
        <f t="shared" si="40"/>
        <v>48</v>
      </c>
      <c r="R44" s="132">
        <f t="shared" si="41"/>
        <v>48</v>
      </c>
      <c r="S44" s="133">
        <f t="shared" si="42"/>
        <v>48</v>
      </c>
      <c r="U44" s="147">
        <f>IF((C44-'R Directo'!$E$7)&gt;0,C44-'R Directo'!$E$7,0)</f>
        <v>0</v>
      </c>
      <c r="V44" s="132">
        <f>IF((D44-'R Directo'!$F$7)&gt;0,D44-'R Directo'!$F$7,0)</f>
        <v>0</v>
      </c>
      <c r="W44" s="132">
        <f>IF((E44-'R Directo'!$G$7)&gt;0,E44-'R Directo'!$G$7,0)</f>
        <v>0</v>
      </c>
      <c r="X44" s="132">
        <f>IF((F44-'R Directo'!$H$7)&gt;0,F44-'R Directo'!$H$7,0)</f>
        <v>0</v>
      </c>
      <c r="Y44" s="132">
        <f>IF((G44-'R Directo'!$I$7)&gt;0,G44-'R Directo'!$I$7,0)</f>
        <v>0</v>
      </c>
      <c r="Z44" s="135">
        <f>IF((H44-'R Directo'!$J$7)&gt;0,H44-'R Directo'!$J$7,0)</f>
        <v>4.2999999999999972</v>
      </c>
      <c r="AA44" s="135">
        <f>IF((I44-'R Directo'!$K$7)&gt;0,I44-'R Directo'!$K$7,0)</f>
        <v>6</v>
      </c>
      <c r="AB44" s="132">
        <f>IF((J44-'R Directo'!$L$7)&gt;0,J44-'R Directo'!$L$7,0)</f>
        <v>18.3</v>
      </c>
      <c r="AC44" s="132">
        <f>IF((K44-'R Directo'!$M$7)&gt;0,K44-'R Directo'!$M$7,0)</f>
        <v>3.7000000000000028</v>
      </c>
      <c r="AD44" s="132">
        <f>IF((L44-'R Directo'!$N$7)&gt;0,L44-'R Directo'!$N$7,0)</f>
        <v>2.2999999999999972</v>
      </c>
      <c r="AE44" s="132">
        <f>IF((M44-'R Directo'!$O$7)&gt;0,M44-'R Directo'!$O$7,0)</f>
        <v>2.7000000000000028</v>
      </c>
      <c r="AF44" s="135">
        <f>IF((N44-'R Directo'!$P$7)&gt;0,N44-'R Directo'!$P$7,0)</f>
        <v>1.3999999999999986</v>
      </c>
      <c r="AG44" s="132">
        <f>IF((O44-'R Directo'!$Q$7)&gt;0,O44-'R Directo'!$Q$7,0)</f>
        <v>0.10000000000000142</v>
      </c>
      <c r="AH44" s="132">
        <f>IF((P44-'R Directo'!$R$7)&gt;0,P44-'R Directo'!$R$7,0)</f>
        <v>0</v>
      </c>
      <c r="AI44" s="132">
        <f>IF((Q44-'R Directo'!$S$7)&gt;0,Q44-'R Directo'!$S$7,0)</f>
        <v>0</v>
      </c>
      <c r="AJ44" s="133">
        <f>IF((R44-'R Directo'!$T$7)&gt;0,R44-'R Directo'!$T$7,0)</f>
        <v>0</v>
      </c>
      <c r="AK44" s="355">
        <f t="shared" si="19"/>
        <v>38.799999999999997</v>
      </c>
      <c r="AL44" s="118">
        <f t="shared" si="23"/>
        <v>0</v>
      </c>
      <c r="AM44" s="116">
        <f t="shared" si="20"/>
        <v>0</v>
      </c>
      <c r="AO44" s="353">
        <f>IF((D44-'R Directo'!$F$8)&gt;0,D44-'R Directo'!$F$8,0)</f>
        <v>0</v>
      </c>
      <c r="AP44" s="142">
        <f>IF((E44-'R Directo'!$G$8)&gt;0,E44-'R Directo'!$G$8,0)</f>
        <v>0</v>
      </c>
      <c r="AQ44" s="142">
        <f>IF((F44-'R Directo'!$H$8)&gt;0,F44-'R Directo'!$H$8,0)</f>
        <v>0</v>
      </c>
      <c r="AR44" s="142">
        <f>IF((G44-'R Directo'!$I$8)&gt;0,G44-'R Directo'!$I$8,0)</f>
        <v>0</v>
      </c>
      <c r="AS44" s="142">
        <f>IF((H44-'R Directo'!$J$8)&gt;0,H44-'R Directo'!$J$8,0)</f>
        <v>4</v>
      </c>
      <c r="AT44" s="142">
        <f>IF((I44-'R Directo'!$K$8)&gt;0,I44-'R Directo'!$K$8,0)</f>
        <v>6</v>
      </c>
      <c r="AU44" s="142">
        <f>IF((J44-'R Directo'!$L$8)&gt;0,J44-'R Directo'!$L$8,0)</f>
        <v>18</v>
      </c>
      <c r="AV44" s="142">
        <f>IF((K44-'R Directo'!$M$8)&gt;0,K44-'R Directo'!$M$8,0)</f>
        <v>4</v>
      </c>
      <c r="AW44" s="142">
        <f>IF((L44-'R Directo'!$N$8)&gt;0,L44-'R Directo'!$N$8,0)</f>
        <v>2</v>
      </c>
      <c r="AX44" s="142">
        <f>IF((M44-'R Directo'!$O$8)&gt;0,M44-'R Directo'!$O$8,0)</f>
        <v>3</v>
      </c>
      <c r="AY44" s="142">
        <f>IF((N44-'R Directo'!$P$8)&gt;0,N44-'R Directo'!$P$8,0)</f>
        <v>1</v>
      </c>
      <c r="AZ44" s="142">
        <f>IF((O44-'R Directo'!$Q$8)&gt;0,O44-'R Directo'!$Q$8,0)</f>
        <v>0</v>
      </c>
      <c r="BA44" s="142">
        <f>IF((P44-'R Directo'!$R$8)&gt;0,P44-'R Directo'!$R$8,0)</f>
        <v>0</v>
      </c>
      <c r="BB44" s="142">
        <f>IF((Q44-'R Directo'!$S$8)&gt;0,Q44-'R Directo'!$S$8,0)</f>
        <v>0</v>
      </c>
      <c r="BC44" s="142">
        <f>IF((R44-'R Directo'!$T$8)&gt;0,R44-'R Directo'!$T$8,0)</f>
        <v>0</v>
      </c>
      <c r="BD44" s="354">
        <f>IF((S44-'R Directo'!$U$8)&gt;0,S44-'R Directo'!$U$8,0)</f>
        <v>0</v>
      </c>
      <c r="BE44" s="127">
        <f t="shared" si="24"/>
        <v>38</v>
      </c>
      <c r="BF44" s="128">
        <f t="shared" si="21"/>
        <v>0</v>
      </c>
      <c r="BG44" s="118">
        <f t="shared" si="25"/>
        <v>0</v>
      </c>
      <c r="BH44" s="118">
        <f t="shared" si="22"/>
        <v>0</v>
      </c>
    </row>
    <row r="45" spans="1:60" ht="14.25">
      <c r="B45" s="129">
        <v>9</v>
      </c>
      <c r="C45" s="147">
        <f t="shared" si="26"/>
        <v>24</v>
      </c>
      <c r="D45" s="132">
        <f t="shared" si="27"/>
        <v>27</v>
      </c>
      <c r="E45" s="132">
        <f t="shared" si="28"/>
        <v>30</v>
      </c>
      <c r="F45" s="132">
        <f t="shared" si="29"/>
        <v>33</v>
      </c>
      <c r="G45" s="132">
        <f t="shared" si="30"/>
        <v>36</v>
      </c>
      <c r="H45" s="132">
        <f t="shared" si="31"/>
        <v>39</v>
      </c>
      <c r="I45" s="132">
        <f t="shared" si="32"/>
        <v>42</v>
      </c>
      <c r="J45" s="132">
        <f t="shared" si="33"/>
        <v>43</v>
      </c>
      <c r="K45" s="132">
        <f t="shared" si="34"/>
        <v>44</v>
      </c>
      <c r="L45" s="132">
        <f t="shared" si="35"/>
        <v>45</v>
      </c>
      <c r="M45" s="132">
        <f t="shared" si="36"/>
        <v>46</v>
      </c>
      <c r="N45" s="132">
        <f t="shared" si="37"/>
        <v>47</v>
      </c>
      <c r="O45" s="132">
        <f t="shared" si="38"/>
        <v>47</v>
      </c>
      <c r="P45" s="132">
        <f t="shared" si="39"/>
        <v>47</v>
      </c>
      <c r="Q45" s="132">
        <f t="shared" si="40"/>
        <v>47</v>
      </c>
      <c r="R45" s="132">
        <f t="shared" si="41"/>
        <v>47</v>
      </c>
      <c r="S45" s="133">
        <f t="shared" si="42"/>
        <v>47</v>
      </c>
      <c r="U45" s="147">
        <f>IF((C45-'R Directo'!$E$7)&gt;0,C45-'R Directo'!$E$7,0)</f>
        <v>0</v>
      </c>
      <c r="V45" s="132">
        <f>IF((D45-'R Directo'!$F$7)&gt;0,D45-'R Directo'!$F$7,0)</f>
        <v>0</v>
      </c>
      <c r="W45" s="132">
        <f>IF((E45-'R Directo'!$G$7)&gt;0,E45-'R Directo'!$G$7,0)</f>
        <v>0</v>
      </c>
      <c r="X45" s="132">
        <f>IF((F45-'R Directo'!$H$7)&gt;0,F45-'R Directo'!$H$7,0)</f>
        <v>0</v>
      </c>
      <c r="Y45" s="132">
        <f>IF((G45-'R Directo'!$I$7)&gt;0,G45-'R Directo'!$I$7,0)</f>
        <v>0</v>
      </c>
      <c r="Z45" s="135">
        <f>IF((H45-'R Directo'!$J$7)&gt;0,H45-'R Directo'!$J$7,0)</f>
        <v>3.2999999999999972</v>
      </c>
      <c r="AA45" s="135">
        <f>IF((I45-'R Directo'!$K$7)&gt;0,I45-'R Directo'!$K$7,0)</f>
        <v>5</v>
      </c>
      <c r="AB45" s="132">
        <f>IF((J45-'R Directo'!$L$7)&gt;0,J45-'R Directo'!$L$7,0)</f>
        <v>17.3</v>
      </c>
      <c r="AC45" s="132">
        <f>IF((K45-'R Directo'!$M$7)&gt;0,K45-'R Directo'!$M$7,0)</f>
        <v>2.7000000000000028</v>
      </c>
      <c r="AD45" s="132">
        <f>IF((L45-'R Directo'!$N$7)&gt;0,L45-'R Directo'!$N$7,0)</f>
        <v>1.2999999999999972</v>
      </c>
      <c r="AE45" s="132">
        <f>IF((M45-'R Directo'!$O$7)&gt;0,M45-'R Directo'!$O$7,0)</f>
        <v>1.7000000000000028</v>
      </c>
      <c r="AF45" s="135">
        <f>IF((N45-'R Directo'!$P$7)&gt;0,N45-'R Directo'!$P$7,0)</f>
        <v>0.39999999999999858</v>
      </c>
      <c r="AG45" s="132">
        <f>IF((O45-'R Directo'!$Q$7)&gt;0,O45-'R Directo'!$Q$7,0)</f>
        <v>0</v>
      </c>
      <c r="AH45" s="132">
        <f>IF((P45-'R Directo'!$R$7)&gt;0,P45-'R Directo'!$R$7,0)</f>
        <v>0</v>
      </c>
      <c r="AI45" s="132">
        <f>IF((Q45-'R Directo'!$S$7)&gt;0,Q45-'R Directo'!$S$7,0)</f>
        <v>0</v>
      </c>
      <c r="AJ45" s="133">
        <f>IF((R45-'R Directo'!$T$7)&gt;0,R45-'R Directo'!$T$7,0)</f>
        <v>0</v>
      </c>
      <c r="AK45" s="355">
        <f t="shared" si="19"/>
        <v>31.7</v>
      </c>
      <c r="AL45" s="118">
        <f t="shared" si="23"/>
        <v>43</v>
      </c>
      <c r="AM45" s="116">
        <f t="shared" si="20"/>
        <v>9</v>
      </c>
      <c r="AO45" s="353">
        <f>IF((D45-'R Directo'!$F$8)&gt;0,D45-'R Directo'!$F$8,0)</f>
        <v>0</v>
      </c>
      <c r="AP45" s="142">
        <f>IF((E45-'R Directo'!$G$8)&gt;0,E45-'R Directo'!$G$8,0)</f>
        <v>0</v>
      </c>
      <c r="AQ45" s="142">
        <f>IF((F45-'R Directo'!$H$8)&gt;0,F45-'R Directo'!$H$8,0)</f>
        <v>0</v>
      </c>
      <c r="AR45" s="142">
        <f>IF((G45-'R Directo'!$I$8)&gt;0,G45-'R Directo'!$I$8,0)</f>
        <v>0</v>
      </c>
      <c r="AS45" s="142">
        <f>IF((H45-'R Directo'!$J$8)&gt;0,H45-'R Directo'!$J$8,0)</f>
        <v>3</v>
      </c>
      <c r="AT45" s="142">
        <f>IF((I45-'R Directo'!$K$8)&gt;0,I45-'R Directo'!$K$8,0)</f>
        <v>5</v>
      </c>
      <c r="AU45" s="142">
        <f>IF((J45-'R Directo'!$L$8)&gt;0,J45-'R Directo'!$L$8,0)</f>
        <v>17</v>
      </c>
      <c r="AV45" s="142">
        <f>IF((K45-'R Directo'!$M$8)&gt;0,K45-'R Directo'!$M$8,0)</f>
        <v>3</v>
      </c>
      <c r="AW45" s="142">
        <f>IF((L45-'R Directo'!$N$8)&gt;0,L45-'R Directo'!$N$8,0)</f>
        <v>1</v>
      </c>
      <c r="AX45" s="142">
        <f>IF((M45-'R Directo'!$O$8)&gt;0,M45-'R Directo'!$O$8,0)</f>
        <v>2</v>
      </c>
      <c r="AY45" s="142">
        <f>IF((N45-'R Directo'!$P$8)&gt;0,N45-'R Directo'!$P$8,0)</f>
        <v>0</v>
      </c>
      <c r="AZ45" s="142">
        <f>IF((O45-'R Directo'!$Q$8)&gt;0,O45-'R Directo'!$Q$8,0)</f>
        <v>0</v>
      </c>
      <c r="BA45" s="142">
        <f>IF((P45-'R Directo'!$R$8)&gt;0,P45-'R Directo'!$R$8,0)</f>
        <v>0</v>
      </c>
      <c r="BB45" s="142">
        <f>IF((Q45-'R Directo'!$S$8)&gt;0,Q45-'R Directo'!$S$8,0)</f>
        <v>0</v>
      </c>
      <c r="BC45" s="142">
        <f>IF((R45-'R Directo'!$T$8)&gt;0,R45-'R Directo'!$T$8,0)</f>
        <v>0</v>
      </c>
      <c r="BD45" s="354">
        <f>IF((S45-'R Directo'!$U$8)&gt;0,S45-'R Directo'!$U$8,0)</f>
        <v>0</v>
      </c>
      <c r="BE45" s="127">
        <f t="shared" si="24"/>
        <v>31</v>
      </c>
      <c r="BF45" s="128">
        <f t="shared" si="21"/>
        <v>0</v>
      </c>
      <c r="BG45" s="118">
        <f t="shared" si="25"/>
        <v>0</v>
      </c>
      <c r="BH45" s="118">
        <f t="shared" si="22"/>
        <v>0</v>
      </c>
    </row>
    <row r="46" spans="1:60" ht="14.25">
      <c r="B46" s="129">
        <v>10</v>
      </c>
      <c r="C46" s="147">
        <f t="shared" si="26"/>
        <v>23</v>
      </c>
      <c r="D46" s="132">
        <f t="shared" si="27"/>
        <v>26</v>
      </c>
      <c r="E46" s="132">
        <f t="shared" si="28"/>
        <v>29</v>
      </c>
      <c r="F46" s="132">
        <f t="shared" si="29"/>
        <v>32</v>
      </c>
      <c r="G46" s="132">
        <f t="shared" si="30"/>
        <v>35</v>
      </c>
      <c r="H46" s="132">
        <f t="shared" si="31"/>
        <v>38</v>
      </c>
      <c r="I46" s="132">
        <f t="shared" si="32"/>
        <v>41</v>
      </c>
      <c r="J46" s="132">
        <f t="shared" si="33"/>
        <v>42</v>
      </c>
      <c r="K46" s="132">
        <f t="shared" si="34"/>
        <v>43</v>
      </c>
      <c r="L46" s="132">
        <f t="shared" si="35"/>
        <v>44</v>
      </c>
      <c r="M46" s="132">
        <f t="shared" si="36"/>
        <v>45</v>
      </c>
      <c r="N46" s="132">
        <f t="shared" si="37"/>
        <v>46</v>
      </c>
      <c r="O46" s="132">
        <f t="shared" si="38"/>
        <v>46</v>
      </c>
      <c r="P46" s="132">
        <f t="shared" si="39"/>
        <v>46</v>
      </c>
      <c r="Q46" s="132">
        <f t="shared" si="40"/>
        <v>46</v>
      </c>
      <c r="R46" s="132">
        <f t="shared" si="41"/>
        <v>46</v>
      </c>
      <c r="S46" s="133">
        <f t="shared" si="42"/>
        <v>46</v>
      </c>
      <c r="U46" s="147">
        <f>IF((C46-'R Directo'!$E$7)&gt;0,C46-'R Directo'!$E$7,0)</f>
        <v>0</v>
      </c>
      <c r="V46" s="132">
        <f>IF((D46-'R Directo'!$F$7)&gt;0,D46-'R Directo'!$F$7,0)</f>
        <v>0</v>
      </c>
      <c r="W46" s="132">
        <f>IF((E46-'R Directo'!$G$7)&gt;0,E46-'R Directo'!$G$7,0)</f>
        <v>0</v>
      </c>
      <c r="X46" s="132">
        <f>IF((F46-'R Directo'!$H$7)&gt;0,F46-'R Directo'!$H$7,0)</f>
        <v>0</v>
      </c>
      <c r="Y46" s="132">
        <f>IF((G46-'R Directo'!$I$7)&gt;0,G46-'R Directo'!$I$7,0)</f>
        <v>0</v>
      </c>
      <c r="Z46" s="135">
        <f>IF((H46-'R Directo'!$J$7)&gt;0,H46-'R Directo'!$J$7,0)</f>
        <v>2.2999999999999972</v>
      </c>
      <c r="AA46" s="135">
        <f>IF((I46-'R Directo'!$K$7)&gt;0,I46-'R Directo'!$K$7,0)</f>
        <v>4</v>
      </c>
      <c r="AB46" s="132">
        <f>IF((J46-'R Directo'!$L$7)&gt;0,J46-'R Directo'!$L$7,0)</f>
        <v>16.3</v>
      </c>
      <c r="AC46" s="132">
        <f>IF((K46-'R Directo'!$M$7)&gt;0,K46-'R Directo'!$M$7,0)</f>
        <v>1.7000000000000028</v>
      </c>
      <c r="AD46" s="132">
        <f>IF((L46-'R Directo'!$N$7)&gt;0,L46-'R Directo'!$N$7,0)</f>
        <v>0.29999999999999716</v>
      </c>
      <c r="AE46" s="132">
        <f>IF((M46-'R Directo'!$O$7)&gt;0,M46-'R Directo'!$O$7,0)</f>
        <v>0.70000000000000284</v>
      </c>
      <c r="AF46" s="132">
        <f>IF((N46-'R Directo'!$P$7)&gt;0,N46-'R Directo'!$P$7,0)</f>
        <v>0</v>
      </c>
      <c r="AG46" s="132">
        <f>IF((O46-'R Directo'!$Q$7)&gt;0,O46-'R Directo'!$Q$7,0)</f>
        <v>0</v>
      </c>
      <c r="AH46" s="132">
        <f>IF((P46-'R Directo'!$R$7)&gt;0,P46-'R Directo'!$R$7,0)</f>
        <v>0</v>
      </c>
      <c r="AI46" s="132">
        <f>IF((Q46-'R Directo'!$S$7)&gt;0,Q46-'R Directo'!$S$7,0)</f>
        <v>0</v>
      </c>
      <c r="AJ46" s="133">
        <f>IF((R46-'R Directo'!$T$7)&gt;0,R46-'R Directo'!$T$7,0)</f>
        <v>0</v>
      </c>
      <c r="AK46" s="355">
        <f t="shared" si="19"/>
        <v>25.3</v>
      </c>
      <c r="AL46" s="118">
        <f t="shared" si="23"/>
        <v>0</v>
      </c>
      <c r="AM46" s="116">
        <f t="shared" si="20"/>
        <v>0</v>
      </c>
      <c r="AO46" s="353">
        <f>IF((D46-'R Directo'!$F$8)&gt;0,D46-'R Directo'!$F$8,0)</f>
        <v>0</v>
      </c>
      <c r="AP46" s="142">
        <f>IF((E46-'R Directo'!$G$8)&gt;0,E46-'R Directo'!$G$8,0)</f>
        <v>0</v>
      </c>
      <c r="AQ46" s="142">
        <f>IF((F46-'R Directo'!$H$8)&gt;0,F46-'R Directo'!$H$8,0)</f>
        <v>0</v>
      </c>
      <c r="AR46" s="142">
        <f>IF((G46-'R Directo'!$I$8)&gt;0,G46-'R Directo'!$I$8,0)</f>
        <v>0</v>
      </c>
      <c r="AS46" s="142">
        <f>IF((H46-'R Directo'!$J$8)&gt;0,H46-'R Directo'!$J$8,0)</f>
        <v>2</v>
      </c>
      <c r="AT46" s="142">
        <f>IF((I46-'R Directo'!$K$8)&gt;0,I46-'R Directo'!$K$8,0)</f>
        <v>4</v>
      </c>
      <c r="AU46" s="142">
        <f>IF((J46-'R Directo'!$L$8)&gt;0,J46-'R Directo'!$L$8,0)</f>
        <v>16</v>
      </c>
      <c r="AV46" s="142">
        <f>IF((K46-'R Directo'!$M$8)&gt;0,K46-'R Directo'!$M$8,0)</f>
        <v>2</v>
      </c>
      <c r="AW46" s="142">
        <f>IF((L46-'R Directo'!$N$8)&gt;0,L46-'R Directo'!$N$8,0)</f>
        <v>0</v>
      </c>
      <c r="AX46" s="142">
        <f>IF((M46-'R Directo'!$O$8)&gt;0,M46-'R Directo'!$O$8,0)</f>
        <v>1</v>
      </c>
      <c r="AY46" s="142">
        <f>IF((N46-'R Directo'!$P$8)&gt;0,N46-'R Directo'!$P$8,0)</f>
        <v>0</v>
      </c>
      <c r="AZ46" s="142">
        <f>IF((O46-'R Directo'!$Q$8)&gt;0,O46-'R Directo'!$Q$8,0)</f>
        <v>0</v>
      </c>
      <c r="BA46" s="142">
        <f>IF((P46-'R Directo'!$R$8)&gt;0,P46-'R Directo'!$R$8,0)</f>
        <v>0</v>
      </c>
      <c r="BB46" s="142">
        <f>IF((Q46-'R Directo'!$S$8)&gt;0,Q46-'R Directo'!$S$8,0)</f>
        <v>0</v>
      </c>
      <c r="BC46" s="142">
        <f>IF((R46-'R Directo'!$T$8)&gt;0,R46-'R Directo'!$T$8,0)</f>
        <v>0</v>
      </c>
      <c r="BD46" s="354">
        <f>IF((S46-'R Directo'!$U$8)&gt;0,S46-'R Directo'!$U$8,0)</f>
        <v>0</v>
      </c>
      <c r="BE46" s="127">
        <f t="shared" si="24"/>
        <v>25</v>
      </c>
      <c r="BF46" s="128">
        <f t="shared" si="21"/>
        <v>0</v>
      </c>
      <c r="BG46" s="118">
        <f t="shared" si="25"/>
        <v>0</v>
      </c>
      <c r="BH46" s="118">
        <f t="shared" si="22"/>
        <v>0</v>
      </c>
    </row>
    <row r="47" spans="1:60" ht="14.25">
      <c r="B47" s="129">
        <v>11</v>
      </c>
      <c r="C47" s="147">
        <f t="shared" si="26"/>
        <v>22</v>
      </c>
      <c r="D47" s="132">
        <f t="shared" si="27"/>
        <v>25</v>
      </c>
      <c r="E47" s="132">
        <f t="shared" si="28"/>
        <v>28</v>
      </c>
      <c r="F47" s="132">
        <f t="shared" si="29"/>
        <v>31</v>
      </c>
      <c r="G47" s="132">
        <f t="shared" si="30"/>
        <v>34</v>
      </c>
      <c r="H47" s="132">
        <f t="shared" si="31"/>
        <v>37</v>
      </c>
      <c r="I47" s="132">
        <f t="shared" si="32"/>
        <v>40</v>
      </c>
      <c r="J47" s="132">
        <f t="shared" si="33"/>
        <v>41</v>
      </c>
      <c r="K47" s="132">
        <f t="shared" si="34"/>
        <v>42</v>
      </c>
      <c r="L47" s="132">
        <f t="shared" si="35"/>
        <v>43</v>
      </c>
      <c r="M47" s="132">
        <f t="shared" si="36"/>
        <v>44</v>
      </c>
      <c r="N47" s="132">
        <f t="shared" si="37"/>
        <v>45</v>
      </c>
      <c r="O47" s="132">
        <f t="shared" si="38"/>
        <v>45</v>
      </c>
      <c r="P47" s="132">
        <f t="shared" si="39"/>
        <v>45</v>
      </c>
      <c r="Q47" s="132">
        <f t="shared" si="40"/>
        <v>45</v>
      </c>
      <c r="R47" s="132">
        <f t="shared" si="41"/>
        <v>45</v>
      </c>
      <c r="S47" s="133">
        <f t="shared" si="42"/>
        <v>45</v>
      </c>
      <c r="U47" s="147">
        <f>IF((C47-'R Directo'!$E$7)&gt;0,C47-'R Directo'!$E$7,0)</f>
        <v>0</v>
      </c>
      <c r="V47" s="132">
        <f>IF((D47-'R Directo'!$F$7)&gt;0,D47-'R Directo'!$F$7,0)</f>
        <v>0</v>
      </c>
      <c r="W47" s="132">
        <f>IF((E47-'R Directo'!$G$7)&gt;0,E47-'R Directo'!$G$7,0)</f>
        <v>0</v>
      </c>
      <c r="X47" s="132">
        <f>IF((F47-'R Directo'!$H$7)&gt;0,F47-'R Directo'!$H$7,0)</f>
        <v>0</v>
      </c>
      <c r="Y47" s="132">
        <f>IF((G47-'R Directo'!$I$7)&gt;0,G47-'R Directo'!$I$7,0)</f>
        <v>0</v>
      </c>
      <c r="Z47" s="135">
        <f>IF((H47-'R Directo'!$J$7)&gt;0,H47-'R Directo'!$J$7,0)</f>
        <v>1.2999999999999972</v>
      </c>
      <c r="AA47" s="135">
        <f>IF((I47-'R Directo'!$K$7)&gt;0,I47-'R Directo'!$K$7,0)</f>
        <v>3</v>
      </c>
      <c r="AB47" s="132">
        <f>IF((J47-'R Directo'!$L$7)&gt;0,J47-'R Directo'!$L$7,0)</f>
        <v>15.3</v>
      </c>
      <c r="AC47" s="132">
        <f>IF((K47-'R Directo'!$M$7)&gt;0,K47-'R Directo'!$M$7,0)</f>
        <v>0.70000000000000284</v>
      </c>
      <c r="AD47" s="132">
        <f>IF((L47-'R Directo'!$N$7)&gt;0,L47-'R Directo'!$N$7,0)</f>
        <v>0</v>
      </c>
      <c r="AE47" s="132">
        <f>IF((M47-'R Directo'!$O$7)&gt;0,M47-'R Directo'!$O$7,0)</f>
        <v>0</v>
      </c>
      <c r="AF47" s="132">
        <f>IF((N47-'R Directo'!$P$7)&gt;0,N47-'R Directo'!$P$7,0)</f>
        <v>0</v>
      </c>
      <c r="AG47" s="132">
        <f>IF((O47-'R Directo'!$Q$7)&gt;0,O47-'R Directo'!$Q$7,0)</f>
        <v>0</v>
      </c>
      <c r="AH47" s="132">
        <f>IF((P47-'R Directo'!$R$7)&gt;0,P47-'R Directo'!$R$7,0)</f>
        <v>0</v>
      </c>
      <c r="AI47" s="132">
        <f>IF((Q47-'R Directo'!$S$7)&gt;0,Q47-'R Directo'!$S$7,0)</f>
        <v>0</v>
      </c>
      <c r="AJ47" s="133">
        <f>IF((R47-'R Directo'!$T$7)&gt;0,R47-'R Directo'!$T$7,0)</f>
        <v>0</v>
      </c>
      <c r="AK47" s="355">
        <f t="shared" si="19"/>
        <v>20.3</v>
      </c>
      <c r="AL47" s="118">
        <f t="shared" si="23"/>
        <v>0</v>
      </c>
      <c r="AM47" s="116">
        <f t="shared" si="20"/>
        <v>0</v>
      </c>
      <c r="AO47" s="353">
        <f>IF((D47-'R Directo'!$F$8)&gt;0,D47-'R Directo'!$F$8,0)</f>
        <v>0</v>
      </c>
      <c r="AP47" s="142">
        <f>IF((E47-'R Directo'!$G$8)&gt;0,E47-'R Directo'!$G$8,0)</f>
        <v>0</v>
      </c>
      <c r="AQ47" s="142">
        <f>IF((F47-'R Directo'!$H$8)&gt;0,F47-'R Directo'!$H$8,0)</f>
        <v>0</v>
      </c>
      <c r="AR47" s="142">
        <f>IF((G47-'R Directo'!$I$8)&gt;0,G47-'R Directo'!$I$8,0)</f>
        <v>0</v>
      </c>
      <c r="AS47" s="142">
        <f>IF((H47-'R Directo'!$J$8)&gt;0,H47-'R Directo'!$J$8,0)</f>
        <v>1</v>
      </c>
      <c r="AT47" s="142">
        <f>IF((I47-'R Directo'!$K$8)&gt;0,I47-'R Directo'!$K$8,0)</f>
        <v>3</v>
      </c>
      <c r="AU47" s="142">
        <f>IF((J47-'R Directo'!$L$8)&gt;0,J47-'R Directo'!$L$8,0)</f>
        <v>15</v>
      </c>
      <c r="AV47" s="142">
        <f>IF((K47-'R Directo'!$M$8)&gt;0,K47-'R Directo'!$M$8,0)</f>
        <v>1</v>
      </c>
      <c r="AW47" s="142">
        <f>IF((L47-'R Directo'!$N$8)&gt;0,L47-'R Directo'!$N$8,0)</f>
        <v>0</v>
      </c>
      <c r="AX47" s="142">
        <f>IF((M47-'R Directo'!$O$8)&gt;0,M47-'R Directo'!$O$8,0)</f>
        <v>0</v>
      </c>
      <c r="AY47" s="142">
        <f>IF((N47-'R Directo'!$P$8)&gt;0,N47-'R Directo'!$P$8,0)</f>
        <v>0</v>
      </c>
      <c r="AZ47" s="142">
        <f>IF((O47-'R Directo'!$Q$8)&gt;0,O47-'R Directo'!$Q$8,0)</f>
        <v>0</v>
      </c>
      <c r="BA47" s="142">
        <f>IF((P47-'R Directo'!$R$8)&gt;0,P47-'R Directo'!$R$8,0)</f>
        <v>0</v>
      </c>
      <c r="BB47" s="142">
        <f>IF((Q47-'R Directo'!$S$8)&gt;0,Q47-'R Directo'!$S$8,0)</f>
        <v>0</v>
      </c>
      <c r="BC47" s="142">
        <f>IF((R47-'R Directo'!$T$8)&gt;0,R47-'R Directo'!$T$8,0)</f>
        <v>0</v>
      </c>
      <c r="BD47" s="354">
        <f>IF((S47-'R Directo'!$U$8)&gt;0,S47-'R Directo'!$U$8,0)</f>
        <v>0</v>
      </c>
      <c r="BE47" s="127">
        <f t="shared" si="24"/>
        <v>20</v>
      </c>
      <c r="BF47" s="128">
        <f t="shared" si="21"/>
        <v>0</v>
      </c>
      <c r="BG47" s="118">
        <f t="shared" si="25"/>
        <v>0</v>
      </c>
      <c r="BH47" s="118">
        <f t="shared" si="22"/>
        <v>0</v>
      </c>
    </row>
    <row r="48" spans="1:60" ht="14.25">
      <c r="B48" s="129">
        <v>12</v>
      </c>
      <c r="C48" s="147">
        <f t="shared" si="26"/>
        <v>21</v>
      </c>
      <c r="D48" s="132">
        <f t="shared" si="27"/>
        <v>24</v>
      </c>
      <c r="E48" s="132">
        <f t="shared" si="28"/>
        <v>27</v>
      </c>
      <c r="F48" s="132">
        <f t="shared" si="29"/>
        <v>30</v>
      </c>
      <c r="G48" s="132">
        <f t="shared" si="30"/>
        <v>33</v>
      </c>
      <c r="H48" s="132">
        <f t="shared" si="31"/>
        <v>36</v>
      </c>
      <c r="I48" s="132">
        <f t="shared" si="32"/>
        <v>39</v>
      </c>
      <c r="J48" s="132">
        <f t="shared" si="33"/>
        <v>40</v>
      </c>
      <c r="K48" s="132">
        <f t="shared" si="34"/>
        <v>41</v>
      </c>
      <c r="L48" s="132">
        <f t="shared" si="35"/>
        <v>42</v>
      </c>
      <c r="M48" s="132">
        <f t="shared" si="36"/>
        <v>43</v>
      </c>
      <c r="N48" s="132">
        <f t="shared" si="37"/>
        <v>44</v>
      </c>
      <c r="O48" s="132">
        <f t="shared" si="38"/>
        <v>44</v>
      </c>
      <c r="P48" s="132">
        <f t="shared" si="39"/>
        <v>44</v>
      </c>
      <c r="Q48" s="132">
        <f t="shared" si="40"/>
        <v>44</v>
      </c>
      <c r="R48" s="132">
        <f t="shared" si="41"/>
        <v>44</v>
      </c>
      <c r="S48" s="133">
        <f t="shared" si="42"/>
        <v>44</v>
      </c>
      <c r="U48" s="147">
        <f>IF((C48-'R Directo'!$E$7)&gt;0,C48-'R Directo'!$E$7,0)</f>
        <v>0</v>
      </c>
      <c r="V48" s="132">
        <f>IF((D48-'R Directo'!$F$7)&gt;0,D48-'R Directo'!$F$7,0)</f>
        <v>0</v>
      </c>
      <c r="W48" s="132">
        <f>IF((E48-'R Directo'!$G$7)&gt;0,E48-'R Directo'!$G$7,0)</f>
        <v>0</v>
      </c>
      <c r="X48" s="132">
        <f>IF((F48-'R Directo'!$H$7)&gt;0,F48-'R Directo'!$H$7,0)</f>
        <v>0</v>
      </c>
      <c r="Y48" s="132">
        <f>IF((G48-'R Directo'!$I$7)&gt;0,G48-'R Directo'!$I$7,0)</f>
        <v>0</v>
      </c>
      <c r="Z48" s="135">
        <f>IF((H48-'R Directo'!$J$7)&gt;0,H48-'R Directo'!$J$7,0)</f>
        <v>0.29999999999999716</v>
      </c>
      <c r="AA48" s="135">
        <f>IF((I48-'R Directo'!$K$7)&gt;0,I48-'R Directo'!$K$7,0)</f>
        <v>2</v>
      </c>
      <c r="AB48" s="132">
        <f>IF((J48-'R Directo'!$L$7)&gt;0,J48-'R Directo'!$L$7,0)</f>
        <v>14.3</v>
      </c>
      <c r="AC48" s="132">
        <f>IF((K48-'R Directo'!$M$7)&gt;0,K48-'R Directo'!$M$7,0)</f>
        <v>0</v>
      </c>
      <c r="AD48" s="132">
        <f>IF((L48-'R Directo'!$N$7)&gt;0,L48-'R Directo'!$N$7,0)</f>
        <v>0</v>
      </c>
      <c r="AE48" s="132">
        <f>IF((M48-'R Directo'!$O$7)&gt;0,M48-'R Directo'!$O$7,0)</f>
        <v>0</v>
      </c>
      <c r="AF48" s="132">
        <f>IF((N48-'R Directo'!$P$7)&gt;0,N48-'R Directo'!$P$7,0)</f>
        <v>0</v>
      </c>
      <c r="AG48" s="132">
        <f>IF((O48-'R Directo'!$Q$7)&gt;0,O48-'R Directo'!$Q$7,0)</f>
        <v>0</v>
      </c>
      <c r="AH48" s="132">
        <f>IF((P48-'R Directo'!$R$7)&gt;0,P48-'R Directo'!$R$7,0)</f>
        <v>0</v>
      </c>
      <c r="AI48" s="132">
        <f>IF((Q48-'R Directo'!$S$7)&gt;0,Q48-'R Directo'!$S$7,0)</f>
        <v>0</v>
      </c>
      <c r="AJ48" s="133">
        <f>IF((R48-'R Directo'!$T$7)&gt;0,R48-'R Directo'!$T$7,0)</f>
        <v>0</v>
      </c>
      <c r="AK48" s="355">
        <f t="shared" si="19"/>
        <v>16.599999999999998</v>
      </c>
      <c r="AL48" s="118">
        <f t="shared" si="23"/>
        <v>0</v>
      </c>
      <c r="AM48" s="116">
        <f t="shared" si="20"/>
        <v>0</v>
      </c>
      <c r="AO48" s="353">
        <f>IF((D48-'R Directo'!$F$8)&gt;0,D48-'R Directo'!$F$8,0)</f>
        <v>0</v>
      </c>
      <c r="AP48" s="142">
        <f>IF((E48-'R Directo'!$G$8)&gt;0,E48-'R Directo'!$G$8,0)</f>
        <v>0</v>
      </c>
      <c r="AQ48" s="142">
        <f>IF((F48-'R Directo'!$H$8)&gt;0,F48-'R Directo'!$H$8,0)</f>
        <v>0</v>
      </c>
      <c r="AR48" s="142">
        <f>IF((G48-'R Directo'!$I$8)&gt;0,G48-'R Directo'!$I$8,0)</f>
        <v>0</v>
      </c>
      <c r="AS48" s="142">
        <f>IF((H48-'R Directo'!$J$8)&gt;0,H48-'R Directo'!$J$8,0)</f>
        <v>0</v>
      </c>
      <c r="AT48" s="142">
        <f>IF((I48-'R Directo'!$K$8)&gt;0,I48-'R Directo'!$K$8,0)</f>
        <v>2</v>
      </c>
      <c r="AU48" s="142">
        <f>IF((J48-'R Directo'!$L$8)&gt;0,J48-'R Directo'!$L$8,0)</f>
        <v>14</v>
      </c>
      <c r="AV48" s="142">
        <f>IF((K48-'R Directo'!$M$8)&gt;0,K48-'R Directo'!$M$8,0)</f>
        <v>0</v>
      </c>
      <c r="AW48" s="142">
        <f>IF((L48-'R Directo'!$N$8)&gt;0,L48-'R Directo'!$N$8,0)</f>
        <v>0</v>
      </c>
      <c r="AX48" s="142">
        <f>IF((M48-'R Directo'!$O$8)&gt;0,M48-'R Directo'!$O$8,0)</f>
        <v>0</v>
      </c>
      <c r="AY48" s="142">
        <f>IF((N48-'R Directo'!$P$8)&gt;0,N48-'R Directo'!$P$8,0)</f>
        <v>0</v>
      </c>
      <c r="AZ48" s="142">
        <f>IF((O48-'R Directo'!$Q$8)&gt;0,O48-'R Directo'!$Q$8,0)</f>
        <v>0</v>
      </c>
      <c r="BA48" s="142">
        <f>IF((P48-'R Directo'!$R$8)&gt;0,P48-'R Directo'!$R$8,0)</f>
        <v>0</v>
      </c>
      <c r="BB48" s="142">
        <f>IF((Q48-'R Directo'!$S$8)&gt;0,Q48-'R Directo'!$S$8,0)</f>
        <v>0</v>
      </c>
      <c r="BC48" s="142">
        <f>IF((R48-'R Directo'!$T$8)&gt;0,R48-'R Directo'!$T$8,0)</f>
        <v>0</v>
      </c>
      <c r="BD48" s="354">
        <f>IF((S48-'R Directo'!$U$8)&gt;0,S48-'R Directo'!$U$8,0)</f>
        <v>0</v>
      </c>
      <c r="BE48" s="127">
        <f t="shared" si="24"/>
        <v>16</v>
      </c>
      <c r="BF48" s="128">
        <f t="shared" si="21"/>
        <v>0</v>
      </c>
      <c r="BG48" s="118">
        <f t="shared" si="25"/>
        <v>0</v>
      </c>
      <c r="BH48" s="118">
        <f t="shared" si="22"/>
        <v>0</v>
      </c>
    </row>
    <row r="49" spans="2:60" ht="14.25">
      <c r="B49" s="129">
        <v>13</v>
      </c>
      <c r="C49" s="147">
        <f t="shared" si="26"/>
        <v>20</v>
      </c>
      <c r="D49" s="132">
        <f t="shared" si="27"/>
        <v>23</v>
      </c>
      <c r="E49" s="132">
        <f t="shared" si="28"/>
        <v>26</v>
      </c>
      <c r="F49" s="132">
        <f t="shared" si="29"/>
        <v>29</v>
      </c>
      <c r="G49" s="132">
        <f t="shared" si="30"/>
        <v>32</v>
      </c>
      <c r="H49" s="132">
        <f t="shared" si="31"/>
        <v>35</v>
      </c>
      <c r="I49" s="132">
        <f t="shared" si="32"/>
        <v>38</v>
      </c>
      <c r="J49" s="132">
        <f t="shared" si="33"/>
        <v>39</v>
      </c>
      <c r="K49" s="132">
        <f t="shared" si="34"/>
        <v>40</v>
      </c>
      <c r="L49" s="132">
        <f t="shared" si="35"/>
        <v>41</v>
      </c>
      <c r="M49" s="132">
        <f t="shared" si="36"/>
        <v>42</v>
      </c>
      <c r="N49" s="132">
        <f t="shared" si="37"/>
        <v>43</v>
      </c>
      <c r="O49" s="132">
        <f t="shared" si="38"/>
        <v>43</v>
      </c>
      <c r="P49" s="132">
        <f t="shared" si="39"/>
        <v>43</v>
      </c>
      <c r="Q49" s="132">
        <f t="shared" si="40"/>
        <v>43</v>
      </c>
      <c r="R49" s="132">
        <f t="shared" si="41"/>
        <v>43</v>
      </c>
      <c r="S49" s="133">
        <f t="shared" si="42"/>
        <v>43</v>
      </c>
      <c r="U49" s="147">
        <f>IF((C49-'R Directo'!$E$7)&gt;0,C49-'R Directo'!$E$7,0)</f>
        <v>0</v>
      </c>
      <c r="V49" s="132">
        <f>IF((D49-'R Directo'!$F$7)&gt;0,D49-'R Directo'!$F$7,0)</f>
        <v>0</v>
      </c>
      <c r="W49" s="132">
        <f>IF((E49-'R Directo'!$G$7)&gt;0,E49-'R Directo'!$G$7,0)</f>
        <v>0</v>
      </c>
      <c r="X49" s="132">
        <f>IF((F49-'R Directo'!$H$7)&gt;0,F49-'R Directo'!$H$7,0)</f>
        <v>0</v>
      </c>
      <c r="Y49" s="132">
        <f>IF((G49-'R Directo'!$I$7)&gt;0,G49-'R Directo'!$I$7,0)</f>
        <v>0</v>
      </c>
      <c r="Z49" s="132">
        <f>IF((H49-'R Directo'!$J$7)&gt;0,H49-'R Directo'!$J$7,0)</f>
        <v>0</v>
      </c>
      <c r="AA49" s="135">
        <f>IF((I49-'R Directo'!$K$7)&gt;0,I49-'R Directo'!$K$7,0)</f>
        <v>1</v>
      </c>
      <c r="AB49" s="132">
        <f>IF((J49-'R Directo'!$L$7)&gt;0,J49-'R Directo'!$L$7,0)</f>
        <v>13.3</v>
      </c>
      <c r="AC49" s="132">
        <f>IF((K49-'R Directo'!$M$7)&gt;0,K49-'R Directo'!$M$7,0)</f>
        <v>0</v>
      </c>
      <c r="AD49" s="132">
        <f>IF((L49-'R Directo'!$N$7)&gt;0,L49-'R Directo'!$N$7,0)</f>
        <v>0</v>
      </c>
      <c r="AE49" s="132">
        <f>IF((M49-'R Directo'!$O$7)&gt;0,M49-'R Directo'!$O$7,0)</f>
        <v>0</v>
      </c>
      <c r="AF49" s="132">
        <f>IF((N49-'R Directo'!$P$7)&gt;0,N49-'R Directo'!$P$7,0)</f>
        <v>0</v>
      </c>
      <c r="AG49" s="132">
        <f>IF((O49-'R Directo'!$Q$7)&gt;0,O49-'R Directo'!$Q$7,0)</f>
        <v>0</v>
      </c>
      <c r="AH49" s="132">
        <f>IF((P49-'R Directo'!$R$7)&gt;0,P49-'R Directo'!$R$7,0)</f>
        <v>0</v>
      </c>
      <c r="AI49" s="132">
        <f>IF((Q49-'R Directo'!$S$7)&gt;0,Q49-'R Directo'!$S$7,0)</f>
        <v>0</v>
      </c>
      <c r="AJ49" s="133">
        <f>IF((R49-'R Directo'!$T$7)&gt;0,R49-'R Directo'!$T$7,0)</f>
        <v>0</v>
      </c>
      <c r="AK49" s="355">
        <f t="shared" si="19"/>
        <v>14.3</v>
      </c>
      <c r="AL49" s="118">
        <f t="shared" si="23"/>
        <v>0</v>
      </c>
      <c r="AM49" s="116">
        <f t="shared" si="20"/>
        <v>0</v>
      </c>
      <c r="AO49" s="353">
        <f>IF((D49-'R Directo'!$F$8)&gt;0,D49-'R Directo'!$F$8,0)</f>
        <v>0</v>
      </c>
      <c r="AP49" s="142">
        <f>IF((E49-'R Directo'!$G$8)&gt;0,E49-'R Directo'!$G$8,0)</f>
        <v>0</v>
      </c>
      <c r="AQ49" s="142">
        <f>IF((F49-'R Directo'!$H$8)&gt;0,F49-'R Directo'!$H$8,0)</f>
        <v>0</v>
      </c>
      <c r="AR49" s="142">
        <f>IF((G49-'R Directo'!$I$8)&gt;0,G49-'R Directo'!$I$8,0)</f>
        <v>0</v>
      </c>
      <c r="AS49" s="142">
        <f>IF((H49-'R Directo'!$J$8)&gt;0,H49-'R Directo'!$J$8,0)</f>
        <v>0</v>
      </c>
      <c r="AT49" s="142">
        <f>IF((I49-'R Directo'!$K$8)&gt;0,I49-'R Directo'!$K$8,0)</f>
        <v>1</v>
      </c>
      <c r="AU49" s="142">
        <f>IF((J49-'R Directo'!$L$8)&gt;0,J49-'R Directo'!$L$8,0)</f>
        <v>13</v>
      </c>
      <c r="AV49" s="142">
        <f>IF((K49-'R Directo'!$M$8)&gt;0,K49-'R Directo'!$M$8,0)</f>
        <v>0</v>
      </c>
      <c r="AW49" s="142">
        <f>IF((L49-'R Directo'!$N$8)&gt;0,L49-'R Directo'!$N$8,0)</f>
        <v>0</v>
      </c>
      <c r="AX49" s="142">
        <f>IF((M49-'R Directo'!$O$8)&gt;0,M49-'R Directo'!$O$8,0)</f>
        <v>0</v>
      </c>
      <c r="AY49" s="142">
        <f>IF((N49-'R Directo'!$P$8)&gt;0,N49-'R Directo'!$P$8,0)</f>
        <v>0</v>
      </c>
      <c r="AZ49" s="142">
        <f>IF((O49-'R Directo'!$Q$8)&gt;0,O49-'R Directo'!$Q$8,0)</f>
        <v>0</v>
      </c>
      <c r="BA49" s="142">
        <f>IF((P49-'R Directo'!$R$8)&gt;0,P49-'R Directo'!$R$8,0)</f>
        <v>0</v>
      </c>
      <c r="BB49" s="142">
        <f>IF((Q49-'R Directo'!$S$8)&gt;0,Q49-'R Directo'!$S$8,0)</f>
        <v>0</v>
      </c>
      <c r="BC49" s="142">
        <f>IF((R49-'R Directo'!$T$8)&gt;0,R49-'R Directo'!$T$8,0)</f>
        <v>0</v>
      </c>
      <c r="BD49" s="354">
        <f>IF((S49-'R Directo'!$U$8)&gt;0,S49-'R Directo'!$U$8,0)</f>
        <v>0</v>
      </c>
      <c r="BE49" s="127">
        <f t="shared" si="24"/>
        <v>14</v>
      </c>
      <c r="BF49" s="128">
        <f t="shared" si="21"/>
        <v>0</v>
      </c>
      <c r="BG49" s="118">
        <f t="shared" si="25"/>
        <v>0</v>
      </c>
      <c r="BH49" s="118">
        <f t="shared" si="22"/>
        <v>0</v>
      </c>
    </row>
    <row r="50" spans="2:60" ht="14.25">
      <c r="B50" s="129">
        <v>14</v>
      </c>
      <c r="C50" s="147">
        <f t="shared" si="26"/>
        <v>19</v>
      </c>
      <c r="D50" s="132">
        <f t="shared" si="27"/>
        <v>22</v>
      </c>
      <c r="E50" s="132">
        <f t="shared" si="28"/>
        <v>25</v>
      </c>
      <c r="F50" s="132">
        <f t="shared" si="29"/>
        <v>28</v>
      </c>
      <c r="G50" s="132">
        <f t="shared" si="30"/>
        <v>31</v>
      </c>
      <c r="H50" s="132">
        <f t="shared" si="31"/>
        <v>34</v>
      </c>
      <c r="I50" s="132">
        <f t="shared" si="32"/>
        <v>37</v>
      </c>
      <c r="J50" s="132">
        <f t="shared" si="33"/>
        <v>38</v>
      </c>
      <c r="K50" s="132">
        <f t="shared" si="34"/>
        <v>39</v>
      </c>
      <c r="L50" s="132">
        <f t="shared" si="35"/>
        <v>40</v>
      </c>
      <c r="M50" s="132">
        <f t="shared" si="36"/>
        <v>41</v>
      </c>
      <c r="N50" s="132">
        <f t="shared" si="37"/>
        <v>42</v>
      </c>
      <c r="O50" s="132">
        <f t="shared" si="38"/>
        <v>42</v>
      </c>
      <c r="P50" s="132">
        <f t="shared" si="39"/>
        <v>42</v>
      </c>
      <c r="Q50" s="132">
        <f t="shared" si="40"/>
        <v>42</v>
      </c>
      <c r="R50" s="132">
        <f t="shared" si="41"/>
        <v>42</v>
      </c>
      <c r="S50" s="133">
        <f t="shared" si="42"/>
        <v>42</v>
      </c>
      <c r="U50" s="147">
        <f>IF((C50-'R Directo'!$E$7)&gt;0,C50-'R Directo'!$E$7,0)</f>
        <v>0</v>
      </c>
      <c r="V50" s="132">
        <f>IF((D50-'R Directo'!$F$7)&gt;0,D50-'R Directo'!$F$7,0)</f>
        <v>0</v>
      </c>
      <c r="W50" s="132">
        <f>IF((E50-'R Directo'!$G$7)&gt;0,E50-'R Directo'!$G$7,0)</f>
        <v>0</v>
      </c>
      <c r="X50" s="132">
        <f>IF((F50-'R Directo'!$H$7)&gt;0,F50-'R Directo'!$H$7,0)</f>
        <v>0</v>
      </c>
      <c r="Y50" s="132">
        <f>IF((G50-'R Directo'!$I$7)&gt;0,G50-'R Directo'!$I$7,0)</f>
        <v>0</v>
      </c>
      <c r="Z50" s="132">
        <f>IF((H50-'R Directo'!$J$7)&gt;0,H50-'R Directo'!$J$7,0)</f>
        <v>0</v>
      </c>
      <c r="AA50" s="132">
        <f>IF((I50-'R Directo'!$K$7)&gt;0,I50-'R Directo'!$K$7,0)</f>
        <v>0</v>
      </c>
      <c r="AB50" s="132">
        <f>IF((J50-'R Directo'!$L$7)&gt;0,J50-'R Directo'!$L$7,0)</f>
        <v>12.3</v>
      </c>
      <c r="AC50" s="132">
        <f>IF((K50-'R Directo'!$M$7)&gt;0,K50-'R Directo'!$M$7,0)</f>
        <v>0</v>
      </c>
      <c r="AD50" s="132">
        <f>IF((L50-'R Directo'!$N$7)&gt;0,L50-'R Directo'!$N$7,0)</f>
        <v>0</v>
      </c>
      <c r="AE50" s="132">
        <f>IF((M50-'R Directo'!$O$7)&gt;0,M50-'R Directo'!$O$7,0)</f>
        <v>0</v>
      </c>
      <c r="AF50" s="132">
        <f>IF((N50-'R Directo'!$P$7)&gt;0,N50-'R Directo'!$P$7,0)</f>
        <v>0</v>
      </c>
      <c r="AG50" s="132">
        <f>IF((O50-'R Directo'!$Q$7)&gt;0,O50-'R Directo'!$Q$7,0)</f>
        <v>0</v>
      </c>
      <c r="AH50" s="132">
        <f>IF((P50-'R Directo'!$R$7)&gt;0,P50-'R Directo'!$R$7,0)</f>
        <v>0</v>
      </c>
      <c r="AI50" s="132">
        <f>IF((Q50-'R Directo'!$S$7)&gt;0,Q50-'R Directo'!$S$7,0)</f>
        <v>0</v>
      </c>
      <c r="AJ50" s="133">
        <f>IF((R50-'R Directo'!$T$7)&gt;0,R50-'R Directo'!$T$7,0)</f>
        <v>0</v>
      </c>
      <c r="AK50" s="355">
        <f t="shared" si="19"/>
        <v>12.3</v>
      </c>
      <c r="AL50" s="118">
        <f t="shared" si="23"/>
        <v>0</v>
      </c>
      <c r="AM50" s="116">
        <f t="shared" si="20"/>
        <v>0</v>
      </c>
      <c r="AO50" s="353">
        <f>IF((D50-'R Directo'!$F$8)&gt;0,D50-'R Directo'!$F$8,0)</f>
        <v>0</v>
      </c>
      <c r="AP50" s="142">
        <f>IF((E50-'R Directo'!$G$8)&gt;0,E50-'R Directo'!$G$8,0)</f>
        <v>0</v>
      </c>
      <c r="AQ50" s="142">
        <f>IF((F50-'R Directo'!$H$8)&gt;0,F50-'R Directo'!$H$8,0)</f>
        <v>0</v>
      </c>
      <c r="AR50" s="142">
        <f>IF((G50-'R Directo'!$I$8)&gt;0,G50-'R Directo'!$I$8,0)</f>
        <v>0</v>
      </c>
      <c r="AS50" s="142">
        <f>IF((H50-'R Directo'!$J$8)&gt;0,H50-'R Directo'!$J$8,0)</f>
        <v>0</v>
      </c>
      <c r="AT50" s="142">
        <f>IF((I50-'R Directo'!$K$8)&gt;0,I50-'R Directo'!$K$8,0)</f>
        <v>0</v>
      </c>
      <c r="AU50" s="142">
        <f>IF((J50-'R Directo'!$L$8)&gt;0,J50-'R Directo'!$L$8,0)</f>
        <v>12</v>
      </c>
      <c r="AV50" s="142">
        <f>IF((K50-'R Directo'!$M$8)&gt;0,K50-'R Directo'!$M$8,0)</f>
        <v>0</v>
      </c>
      <c r="AW50" s="142">
        <f>IF((L50-'R Directo'!$N$8)&gt;0,L50-'R Directo'!$N$8,0)</f>
        <v>0</v>
      </c>
      <c r="AX50" s="142">
        <f>IF((M50-'R Directo'!$O$8)&gt;0,M50-'R Directo'!$O$8,0)</f>
        <v>0</v>
      </c>
      <c r="AY50" s="142">
        <f>IF((N50-'R Directo'!$P$8)&gt;0,N50-'R Directo'!$P$8,0)</f>
        <v>0</v>
      </c>
      <c r="AZ50" s="142">
        <f>IF((O50-'R Directo'!$Q$8)&gt;0,O50-'R Directo'!$Q$8,0)</f>
        <v>0</v>
      </c>
      <c r="BA50" s="142">
        <f>IF((P50-'R Directo'!$R$8)&gt;0,P50-'R Directo'!$R$8,0)</f>
        <v>0</v>
      </c>
      <c r="BB50" s="142">
        <f>IF((Q50-'R Directo'!$S$8)&gt;0,Q50-'R Directo'!$S$8,0)</f>
        <v>0</v>
      </c>
      <c r="BC50" s="142">
        <f>IF((R50-'R Directo'!$T$8)&gt;0,R50-'R Directo'!$T$8,0)</f>
        <v>0</v>
      </c>
      <c r="BD50" s="354">
        <f>IF((S50-'R Directo'!$U$8)&gt;0,S50-'R Directo'!$U$8,0)</f>
        <v>0</v>
      </c>
      <c r="BE50" s="127">
        <f t="shared" si="24"/>
        <v>12</v>
      </c>
      <c r="BF50" s="128">
        <f t="shared" si="21"/>
        <v>0</v>
      </c>
      <c r="BG50" s="118">
        <f t="shared" si="25"/>
        <v>0</v>
      </c>
      <c r="BH50" s="118">
        <f t="shared" si="22"/>
        <v>0</v>
      </c>
    </row>
    <row r="51" spans="2:60" ht="14.25">
      <c r="B51" s="129">
        <v>15</v>
      </c>
      <c r="C51" s="147">
        <f t="shared" si="26"/>
        <v>18</v>
      </c>
      <c r="D51" s="132">
        <f t="shared" si="27"/>
        <v>21</v>
      </c>
      <c r="E51" s="132">
        <f t="shared" si="28"/>
        <v>24</v>
      </c>
      <c r="F51" s="132">
        <f t="shared" si="29"/>
        <v>27</v>
      </c>
      <c r="G51" s="132">
        <f t="shared" si="30"/>
        <v>30</v>
      </c>
      <c r="H51" s="132">
        <f t="shared" si="31"/>
        <v>33</v>
      </c>
      <c r="I51" s="132">
        <f t="shared" si="32"/>
        <v>36</v>
      </c>
      <c r="J51" s="132">
        <f t="shared" si="33"/>
        <v>37</v>
      </c>
      <c r="K51" s="132">
        <f t="shared" si="34"/>
        <v>38</v>
      </c>
      <c r="L51" s="132">
        <f t="shared" si="35"/>
        <v>39</v>
      </c>
      <c r="M51" s="132">
        <f t="shared" si="36"/>
        <v>40</v>
      </c>
      <c r="N51" s="132">
        <f t="shared" si="37"/>
        <v>41</v>
      </c>
      <c r="O51" s="132">
        <f t="shared" si="38"/>
        <v>41</v>
      </c>
      <c r="P51" s="132">
        <f t="shared" si="39"/>
        <v>41</v>
      </c>
      <c r="Q51" s="132">
        <f t="shared" si="40"/>
        <v>41</v>
      </c>
      <c r="R51" s="132">
        <f t="shared" si="41"/>
        <v>41</v>
      </c>
      <c r="S51" s="133">
        <f t="shared" si="42"/>
        <v>41</v>
      </c>
      <c r="U51" s="147">
        <f>IF((C51-'R Directo'!$E$7)&gt;0,C51-'R Directo'!$E$7,0)</f>
        <v>0</v>
      </c>
      <c r="V51" s="132">
        <f>IF((D51-'R Directo'!$F$7)&gt;0,D51-'R Directo'!$F$7,0)</f>
        <v>0</v>
      </c>
      <c r="W51" s="132">
        <f>IF((E51-'R Directo'!$G$7)&gt;0,E51-'R Directo'!$G$7,0)</f>
        <v>0</v>
      </c>
      <c r="X51" s="132">
        <f>IF((F51-'R Directo'!$H$7)&gt;0,F51-'R Directo'!$H$7,0)</f>
        <v>0</v>
      </c>
      <c r="Y51" s="132">
        <f>IF((G51-'R Directo'!$I$7)&gt;0,G51-'R Directo'!$I$7,0)</f>
        <v>0</v>
      </c>
      <c r="Z51" s="132">
        <f>IF((H51-'R Directo'!$J$7)&gt;0,H51-'R Directo'!$J$7,0)</f>
        <v>0</v>
      </c>
      <c r="AA51" s="132">
        <f>IF((I51-'R Directo'!$K$7)&gt;0,I51-'R Directo'!$K$7,0)</f>
        <v>0</v>
      </c>
      <c r="AB51" s="132">
        <f>IF((J51-'R Directo'!$L$7)&gt;0,J51-'R Directo'!$L$7,0)</f>
        <v>11.3</v>
      </c>
      <c r="AC51" s="132">
        <f>IF((K51-'R Directo'!$M$7)&gt;0,K51-'R Directo'!$M$7,0)</f>
        <v>0</v>
      </c>
      <c r="AD51" s="132">
        <f>IF((L51-'R Directo'!$N$7)&gt;0,L51-'R Directo'!$N$7,0)</f>
        <v>0</v>
      </c>
      <c r="AE51" s="132">
        <f>IF((M51-'R Directo'!$O$7)&gt;0,M51-'R Directo'!$O$7,0)</f>
        <v>0</v>
      </c>
      <c r="AF51" s="132">
        <f>IF((N51-'R Directo'!$P$7)&gt;0,N51-'R Directo'!$P$7,0)</f>
        <v>0</v>
      </c>
      <c r="AG51" s="132">
        <f>IF((O51-'R Directo'!$Q$7)&gt;0,O51-'R Directo'!$Q$7,0)</f>
        <v>0</v>
      </c>
      <c r="AH51" s="132">
        <f>IF((P51-'R Directo'!$R$7)&gt;0,P51-'R Directo'!$R$7,0)</f>
        <v>0</v>
      </c>
      <c r="AI51" s="132">
        <f>IF((Q51-'R Directo'!$S$7)&gt;0,Q51-'R Directo'!$S$7,0)</f>
        <v>0</v>
      </c>
      <c r="AJ51" s="133">
        <f>IF((R51-'R Directo'!$T$7)&gt;0,R51-'R Directo'!$T$7,0)</f>
        <v>0</v>
      </c>
      <c r="AK51" s="355">
        <f t="shared" si="19"/>
        <v>11.3</v>
      </c>
      <c r="AL51" s="118">
        <f t="shared" si="23"/>
        <v>0</v>
      </c>
      <c r="AM51" s="116">
        <f t="shared" si="20"/>
        <v>0</v>
      </c>
      <c r="AO51" s="353">
        <f>IF((D51-'R Directo'!$F$8)&gt;0,D51-'R Directo'!$F$8,0)</f>
        <v>0</v>
      </c>
      <c r="AP51" s="142">
        <f>IF((E51-'R Directo'!$G$8)&gt;0,E51-'R Directo'!$G$8,0)</f>
        <v>0</v>
      </c>
      <c r="AQ51" s="142">
        <f>IF((F51-'R Directo'!$H$8)&gt;0,F51-'R Directo'!$H$8,0)</f>
        <v>0</v>
      </c>
      <c r="AR51" s="142">
        <f>IF((G51-'R Directo'!$I$8)&gt;0,G51-'R Directo'!$I$8,0)</f>
        <v>0</v>
      </c>
      <c r="AS51" s="142">
        <f>IF((H51-'R Directo'!$J$8)&gt;0,H51-'R Directo'!$J$8,0)</f>
        <v>0</v>
      </c>
      <c r="AT51" s="142">
        <f>IF((I51-'R Directo'!$K$8)&gt;0,I51-'R Directo'!$K$8,0)</f>
        <v>0</v>
      </c>
      <c r="AU51" s="142">
        <f>IF((J51-'R Directo'!$L$8)&gt;0,J51-'R Directo'!$L$8,0)</f>
        <v>11</v>
      </c>
      <c r="AV51" s="142">
        <f>IF((K51-'R Directo'!$M$8)&gt;0,K51-'R Directo'!$M$8,0)</f>
        <v>0</v>
      </c>
      <c r="AW51" s="142">
        <f>IF((L51-'R Directo'!$N$8)&gt;0,L51-'R Directo'!$N$8,0)</f>
        <v>0</v>
      </c>
      <c r="AX51" s="142">
        <f>IF((M51-'R Directo'!$O$8)&gt;0,M51-'R Directo'!$O$8,0)</f>
        <v>0</v>
      </c>
      <c r="AY51" s="142">
        <f>IF((N51-'R Directo'!$P$8)&gt;0,N51-'R Directo'!$P$8,0)</f>
        <v>0</v>
      </c>
      <c r="AZ51" s="142">
        <f>IF((O51-'R Directo'!$Q$8)&gt;0,O51-'R Directo'!$Q$8,0)</f>
        <v>0</v>
      </c>
      <c r="BA51" s="142">
        <f>IF((P51-'R Directo'!$R$8)&gt;0,P51-'R Directo'!$R$8,0)</f>
        <v>0</v>
      </c>
      <c r="BB51" s="142">
        <f>IF((Q51-'R Directo'!$S$8)&gt;0,Q51-'R Directo'!$S$8,0)</f>
        <v>0</v>
      </c>
      <c r="BC51" s="142">
        <f>IF((R51-'R Directo'!$T$8)&gt;0,R51-'R Directo'!$T$8,0)</f>
        <v>0</v>
      </c>
      <c r="BD51" s="354">
        <f>IF((S51-'R Directo'!$U$8)&gt;0,S51-'R Directo'!$U$8,0)</f>
        <v>0</v>
      </c>
      <c r="BE51" s="127">
        <f t="shared" si="24"/>
        <v>11</v>
      </c>
      <c r="BF51" s="128">
        <f t="shared" si="21"/>
        <v>0</v>
      </c>
      <c r="BG51" s="118">
        <f t="shared" si="25"/>
        <v>0</v>
      </c>
      <c r="BH51" s="118">
        <f t="shared" si="22"/>
        <v>0</v>
      </c>
    </row>
    <row r="52" spans="2:60" ht="14.25">
      <c r="B52" s="129">
        <v>16</v>
      </c>
      <c r="C52" s="147">
        <f t="shared" si="26"/>
        <v>17</v>
      </c>
      <c r="D52" s="132">
        <f t="shared" si="27"/>
        <v>20</v>
      </c>
      <c r="E52" s="132">
        <f t="shared" si="28"/>
        <v>23</v>
      </c>
      <c r="F52" s="132">
        <f t="shared" si="29"/>
        <v>26</v>
      </c>
      <c r="G52" s="132">
        <f t="shared" si="30"/>
        <v>29</v>
      </c>
      <c r="H52" s="132">
        <f t="shared" si="31"/>
        <v>32</v>
      </c>
      <c r="I52" s="132">
        <f t="shared" si="32"/>
        <v>35</v>
      </c>
      <c r="J52" s="132">
        <f t="shared" si="33"/>
        <v>36</v>
      </c>
      <c r="K52" s="132">
        <f t="shared" si="34"/>
        <v>37</v>
      </c>
      <c r="L52" s="132">
        <f t="shared" si="35"/>
        <v>38</v>
      </c>
      <c r="M52" s="132">
        <f t="shared" si="36"/>
        <v>39</v>
      </c>
      <c r="N52" s="132">
        <f t="shared" si="37"/>
        <v>40</v>
      </c>
      <c r="O52" s="132">
        <f t="shared" si="38"/>
        <v>40</v>
      </c>
      <c r="P52" s="132">
        <f t="shared" si="39"/>
        <v>40</v>
      </c>
      <c r="Q52" s="132">
        <f t="shared" si="40"/>
        <v>40</v>
      </c>
      <c r="R52" s="132">
        <f t="shared" si="41"/>
        <v>40</v>
      </c>
      <c r="S52" s="133">
        <f t="shared" si="42"/>
        <v>40</v>
      </c>
      <c r="U52" s="147">
        <f>IF((C52-'R Directo'!$E$7)&gt;0,C52-'R Directo'!$E$7,0)</f>
        <v>0</v>
      </c>
      <c r="V52" s="132">
        <f>IF((D52-'R Directo'!$F$7)&gt;0,D52-'R Directo'!$F$7,0)</f>
        <v>0</v>
      </c>
      <c r="W52" s="132">
        <f>IF((E52-'R Directo'!$G$7)&gt;0,E52-'R Directo'!$G$7,0)</f>
        <v>0</v>
      </c>
      <c r="X52" s="132">
        <f>IF((F52-'R Directo'!$H$7)&gt;0,F52-'R Directo'!$H$7,0)</f>
        <v>0</v>
      </c>
      <c r="Y52" s="132">
        <f>IF((G52-'R Directo'!$I$7)&gt;0,G52-'R Directo'!$I$7,0)</f>
        <v>0</v>
      </c>
      <c r="Z52" s="132">
        <f>IF((H52-'R Directo'!$J$7)&gt;0,H52-'R Directo'!$J$7,0)</f>
        <v>0</v>
      </c>
      <c r="AA52" s="132">
        <f>IF((I52-'R Directo'!$K$7)&gt;0,I52-'R Directo'!$K$7,0)</f>
        <v>0</v>
      </c>
      <c r="AB52" s="132">
        <f>IF((J52-'R Directo'!$L$7)&gt;0,J52-'R Directo'!$L$7,0)</f>
        <v>10.3</v>
      </c>
      <c r="AC52" s="132">
        <f>IF((K52-'R Directo'!$M$7)&gt;0,K52-'R Directo'!$M$7,0)</f>
        <v>0</v>
      </c>
      <c r="AD52" s="132">
        <f>IF((L52-'R Directo'!$N$7)&gt;0,L52-'R Directo'!$N$7,0)</f>
        <v>0</v>
      </c>
      <c r="AE52" s="132">
        <f>IF((M52-'R Directo'!$O$7)&gt;0,M52-'R Directo'!$O$7,0)</f>
        <v>0</v>
      </c>
      <c r="AF52" s="132">
        <f>IF((N52-'R Directo'!$P$7)&gt;0,N52-'R Directo'!$P$7,0)</f>
        <v>0</v>
      </c>
      <c r="AG52" s="132">
        <f>IF((O52-'R Directo'!$Q$7)&gt;0,O52-'R Directo'!$Q$7,0)</f>
        <v>0</v>
      </c>
      <c r="AH52" s="132">
        <f>IF((P52-'R Directo'!$R$7)&gt;0,P52-'R Directo'!$R$7,0)</f>
        <v>0</v>
      </c>
      <c r="AI52" s="132">
        <f>IF((Q52-'R Directo'!$S$7)&gt;0,Q52-'R Directo'!$S$7,0)</f>
        <v>0</v>
      </c>
      <c r="AJ52" s="133">
        <f>IF((R52-'R Directo'!$T$7)&gt;0,R52-'R Directo'!$T$7,0)</f>
        <v>0</v>
      </c>
      <c r="AK52" s="355">
        <f t="shared" si="19"/>
        <v>10.3</v>
      </c>
      <c r="AL52" s="118">
        <f t="shared" si="23"/>
        <v>0</v>
      </c>
      <c r="AM52" s="116">
        <f t="shared" si="20"/>
        <v>0</v>
      </c>
      <c r="AO52" s="353">
        <f>IF((D52-'R Directo'!$F$8)&gt;0,D52-'R Directo'!$F$8,0)</f>
        <v>0</v>
      </c>
      <c r="AP52" s="142">
        <f>IF((E52-'R Directo'!$G$8)&gt;0,E52-'R Directo'!$G$8,0)</f>
        <v>0</v>
      </c>
      <c r="AQ52" s="142">
        <f>IF((F52-'R Directo'!$H$8)&gt;0,F52-'R Directo'!$H$8,0)</f>
        <v>0</v>
      </c>
      <c r="AR52" s="142">
        <f>IF((G52-'R Directo'!$I$8)&gt;0,G52-'R Directo'!$I$8,0)</f>
        <v>0</v>
      </c>
      <c r="AS52" s="142">
        <f>IF((H52-'R Directo'!$J$8)&gt;0,H52-'R Directo'!$J$8,0)</f>
        <v>0</v>
      </c>
      <c r="AT52" s="142">
        <f>IF((I52-'R Directo'!$K$8)&gt;0,I52-'R Directo'!$K$8,0)</f>
        <v>0</v>
      </c>
      <c r="AU52" s="142">
        <f>IF((J52-'R Directo'!$L$8)&gt;0,J52-'R Directo'!$L$8,0)</f>
        <v>10</v>
      </c>
      <c r="AV52" s="142">
        <f>IF((K52-'R Directo'!$M$8)&gt;0,K52-'R Directo'!$M$8,0)</f>
        <v>0</v>
      </c>
      <c r="AW52" s="142">
        <f>IF((L52-'R Directo'!$N$8)&gt;0,L52-'R Directo'!$N$8,0)</f>
        <v>0</v>
      </c>
      <c r="AX52" s="142">
        <f>IF((M52-'R Directo'!$O$8)&gt;0,M52-'R Directo'!$O$8,0)</f>
        <v>0</v>
      </c>
      <c r="AY52" s="142">
        <f>IF((N52-'R Directo'!$P$8)&gt;0,N52-'R Directo'!$P$8,0)</f>
        <v>0</v>
      </c>
      <c r="AZ52" s="142">
        <f>IF((O52-'R Directo'!$Q$8)&gt;0,O52-'R Directo'!$Q$8,0)</f>
        <v>0</v>
      </c>
      <c r="BA52" s="142">
        <f>IF((P52-'R Directo'!$R$8)&gt;0,P52-'R Directo'!$R$8,0)</f>
        <v>0</v>
      </c>
      <c r="BB52" s="142">
        <f>IF((Q52-'R Directo'!$S$8)&gt;0,Q52-'R Directo'!$S$8,0)</f>
        <v>0</v>
      </c>
      <c r="BC52" s="142">
        <f>IF((R52-'R Directo'!$T$8)&gt;0,R52-'R Directo'!$T$8,0)</f>
        <v>0</v>
      </c>
      <c r="BD52" s="354">
        <f>IF((S52-'R Directo'!$U$8)&gt;0,S52-'R Directo'!$U$8,0)</f>
        <v>0</v>
      </c>
      <c r="BE52" s="127">
        <f t="shared" si="24"/>
        <v>10</v>
      </c>
      <c r="BF52" s="128">
        <f t="shared" si="21"/>
        <v>0</v>
      </c>
      <c r="BG52" s="118">
        <f t="shared" si="25"/>
        <v>0</v>
      </c>
      <c r="BH52" s="118">
        <f t="shared" si="22"/>
        <v>0</v>
      </c>
    </row>
    <row r="53" spans="2:60" ht="14.25">
      <c r="B53" s="129">
        <v>17</v>
      </c>
      <c r="C53" s="147">
        <f t="shared" si="26"/>
        <v>16</v>
      </c>
      <c r="D53" s="132">
        <f t="shared" si="27"/>
        <v>19</v>
      </c>
      <c r="E53" s="132">
        <f t="shared" si="28"/>
        <v>22</v>
      </c>
      <c r="F53" s="132">
        <f t="shared" si="29"/>
        <v>25</v>
      </c>
      <c r="G53" s="132">
        <f t="shared" si="30"/>
        <v>28</v>
      </c>
      <c r="H53" s="132">
        <f t="shared" si="31"/>
        <v>31</v>
      </c>
      <c r="I53" s="132">
        <f t="shared" si="32"/>
        <v>34</v>
      </c>
      <c r="J53" s="132">
        <f t="shared" si="33"/>
        <v>35</v>
      </c>
      <c r="K53" s="132">
        <f t="shared" si="34"/>
        <v>36</v>
      </c>
      <c r="L53" s="132">
        <f t="shared" si="35"/>
        <v>37</v>
      </c>
      <c r="M53" s="132">
        <f t="shared" si="36"/>
        <v>38</v>
      </c>
      <c r="N53" s="132">
        <f t="shared" si="37"/>
        <v>39</v>
      </c>
      <c r="O53" s="132">
        <f t="shared" si="38"/>
        <v>39</v>
      </c>
      <c r="P53" s="132">
        <f t="shared" si="39"/>
        <v>39</v>
      </c>
      <c r="Q53" s="132">
        <f t="shared" si="40"/>
        <v>39</v>
      </c>
      <c r="R53" s="132">
        <f t="shared" si="41"/>
        <v>39</v>
      </c>
      <c r="S53" s="133">
        <f t="shared" si="42"/>
        <v>39</v>
      </c>
      <c r="U53" s="147">
        <f>IF((C53-'R Directo'!$E$7)&gt;0,C53-'R Directo'!$E$7,0)</f>
        <v>0</v>
      </c>
      <c r="V53" s="132">
        <f>IF((D53-'R Directo'!$F$7)&gt;0,D53-'R Directo'!$F$7,0)</f>
        <v>0</v>
      </c>
      <c r="W53" s="132">
        <f>IF((E53-'R Directo'!$G$7)&gt;0,E53-'R Directo'!$G$7,0)</f>
        <v>0</v>
      </c>
      <c r="X53" s="132">
        <f>IF((F53-'R Directo'!$H$7)&gt;0,F53-'R Directo'!$H$7,0)</f>
        <v>0</v>
      </c>
      <c r="Y53" s="132">
        <f>IF((G53-'R Directo'!$I$7)&gt;0,G53-'R Directo'!$I$7,0)</f>
        <v>0</v>
      </c>
      <c r="Z53" s="132">
        <f>IF((H53-'R Directo'!$J$7)&gt;0,H53-'R Directo'!$J$7,0)</f>
        <v>0</v>
      </c>
      <c r="AA53" s="132">
        <f>IF((I53-'R Directo'!$K$7)&gt;0,I53-'R Directo'!$K$7,0)</f>
        <v>0</v>
      </c>
      <c r="AB53" s="132">
        <f>IF((J53-'R Directo'!$L$7)&gt;0,J53-'R Directo'!$L$7,0)</f>
        <v>9.3000000000000007</v>
      </c>
      <c r="AC53" s="132">
        <f>IF((K53-'R Directo'!$M$7)&gt;0,K53-'R Directo'!$M$7,0)</f>
        <v>0</v>
      </c>
      <c r="AD53" s="132">
        <f>IF((L53-'R Directo'!$N$7)&gt;0,L53-'R Directo'!$N$7,0)</f>
        <v>0</v>
      </c>
      <c r="AE53" s="132">
        <f>IF((M53-'R Directo'!$O$7)&gt;0,M53-'R Directo'!$O$7,0)</f>
        <v>0</v>
      </c>
      <c r="AF53" s="132">
        <f>IF((N53-'R Directo'!$P$7)&gt;0,N53-'R Directo'!$P$7,0)</f>
        <v>0</v>
      </c>
      <c r="AG53" s="132">
        <f>IF((O53-'R Directo'!$Q$7)&gt;0,O53-'R Directo'!$Q$7,0)</f>
        <v>0</v>
      </c>
      <c r="AH53" s="132">
        <f>IF((P53-'R Directo'!$R$7)&gt;0,P53-'R Directo'!$R$7,0)</f>
        <v>0</v>
      </c>
      <c r="AI53" s="132">
        <f>IF((Q53-'R Directo'!$S$7)&gt;0,Q53-'R Directo'!$S$7,0)</f>
        <v>0</v>
      </c>
      <c r="AJ53" s="133">
        <f>IF((R53-'R Directo'!$T$7)&gt;0,R53-'R Directo'!$T$7,0)</f>
        <v>0</v>
      </c>
      <c r="AK53" s="355">
        <f t="shared" si="19"/>
        <v>9.3000000000000007</v>
      </c>
      <c r="AL53" s="118">
        <f t="shared" si="23"/>
        <v>0</v>
      </c>
      <c r="AM53" s="116">
        <f t="shared" si="20"/>
        <v>0</v>
      </c>
      <c r="AO53" s="353">
        <f>IF((D53-'R Directo'!$F$8)&gt;0,D53-'R Directo'!$F$8,0)</f>
        <v>0</v>
      </c>
      <c r="AP53" s="142">
        <f>IF((E53-'R Directo'!$G$8)&gt;0,E53-'R Directo'!$G$8,0)</f>
        <v>0</v>
      </c>
      <c r="AQ53" s="142">
        <f>IF((F53-'R Directo'!$H$8)&gt;0,F53-'R Directo'!$H$8,0)</f>
        <v>0</v>
      </c>
      <c r="AR53" s="142">
        <f>IF((G53-'R Directo'!$I$8)&gt;0,G53-'R Directo'!$I$8,0)</f>
        <v>0</v>
      </c>
      <c r="AS53" s="142">
        <f>IF((H53-'R Directo'!$J$8)&gt;0,H53-'R Directo'!$J$8,0)</f>
        <v>0</v>
      </c>
      <c r="AT53" s="142">
        <f>IF((I53-'R Directo'!$K$8)&gt;0,I53-'R Directo'!$K$8,0)</f>
        <v>0</v>
      </c>
      <c r="AU53" s="142">
        <f>IF((J53-'R Directo'!$L$8)&gt;0,J53-'R Directo'!$L$8,0)</f>
        <v>9</v>
      </c>
      <c r="AV53" s="142">
        <f>IF((K53-'R Directo'!$M$8)&gt;0,K53-'R Directo'!$M$8,0)</f>
        <v>0</v>
      </c>
      <c r="AW53" s="142">
        <f>IF((L53-'R Directo'!$N$8)&gt;0,L53-'R Directo'!$N$8,0)</f>
        <v>0</v>
      </c>
      <c r="AX53" s="142">
        <f>IF((M53-'R Directo'!$O$8)&gt;0,M53-'R Directo'!$O$8,0)</f>
        <v>0</v>
      </c>
      <c r="AY53" s="142">
        <f>IF((N53-'R Directo'!$P$8)&gt;0,N53-'R Directo'!$P$8,0)</f>
        <v>0</v>
      </c>
      <c r="AZ53" s="142">
        <f>IF((O53-'R Directo'!$Q$8)&gt;0,O53-'R Directo'!$Q$8,0)</f>
        <v>0</v>
      </c>
      <c r="BA53" s="142">
        <f>IF((P53-'R Directo'!$R$8)&gt;0,P53-'R Directo'!$R$8,0)</f>
        <v>0</v>
      </c>
      <c r="BB53" s="142">
        <f>IF((Q53-'R Directo'!$S$8)&gt;0,Q53-'R Directo'!$S$8,0)</f>
        <v>0</v>
      </c>
      <c r="BC53" s="142">
        <f>IF((R53-'R Directo'!$T$8)&gt;0,R53-'R Directo'!$T$8,0)</f>
        <v>0</v>
      </c>
      <c r="BD53" s="354">
        <f>IF((S53-'R Directo'!$U$8)&gt;0,S53-'R Directo'!$U$8,0)</f>
        <v>0</v>
      </c>
      <c r="BE53" s="127">
        <f t="shared" si="24"/>
        <v>9</v>
      </c>
      <c r="BF53" s="128">
        <f t="shared" si="21"/>
        <v>0</v>
      </c>
      <c r="BG53" s="118">
        <f t="shared" si="25"/>
        <v>0</v>
      </c>
      <c r="BH53" s="118">
        <f t="shared" si="22"/>
        <v>0</v>
      </c>
    </row>
    <row r="54" spans="2:60" ht="14.25">
      <c r="B54" s="129">
        <v>18</v>
      </c>
      <c r="C54" s="147">
        <f t="shared" si="26"/>
        <v>15</v>
      </c>
      <c r="D54" s="132">
        <f t="shared" si="27"/>
        <v>18</v>
      </c>
      <c r="E54" s="132">
        <f t="shared" si="28"/>
        <v>21</v>
      </c>
      <c r="F54" s="132">
        <f t="shared" si="29"/>
        <v>24</v>
      </c>
      <c r="G54" s="132">
        <f t="shared" si="30"/>
        <v>27</v>
      </c>
      <c r="H54" s="132">
        <f t="shared" si="31"/>
        <v>30</v>
      </c>
      <c r="I54" s="132">
        <f t="shared" si="32"/>
        <v>33</v>
      </c>
      <c r="J54" s="132">
        <f t="shared" si="33"/>
        <v>34</v>
      </c>
      <c r="K54" s="132">
        <f t="shared" si="34"/>
        <v>35</v>
      </c>
      <c r="L54" s="132">
        <f t="shared" si="35"/>
        <v>36</v>
      </c>
      <c r="M54" s="132">
        <f t="shared" si="36"/>
        <v>37</v>
      </c>
      <c r="N54" s="132">
        <f t="shared" si="37"/>
        <v>38</v>
      </c>
      <c r="O54" s="132">
        <f t="shared" si="38"/>
        <v>38</v>
      </c>
      <c r="P54" s="132">
        <f t="shared" si="39"/>
        <v>38</v>
      </c>
      <c r="Q54" s="132">
        <f t="shared" si="40"/>
        <v>38</v>
      </c>
      <c r="R54" s="132">
        <f t="shared" si="41"/>
        <v>38</v>
      </c>
      <c r="S54" s="133">
        <f t="shared" si="42"/>
        <v>38</v>
      </c>
      <c r="U54" s="147">
        <f>IF((C54-'R Directo'!$E$7)&gt;0,C54-'R Directo'!$E$7,0)</f>
        <v>0</v>
      </c>
      <c r="V54" s="132">
        <f>IF((D54-'R Directo'!$F$7)&gt;0,D54-'R Directo'!$F$7,0)</f>
        <v>0</v>
      </c>
      <c r="W54" s="132">
        <f>IF((E54-'R Directo'!$G$7)&gt;0,E54-'R Directo'!$G$7,0)</f>
        <v>0</v>
      </c>
      <c r="X54" s="132">
        <f>IF((F54-'R Directo'!$H$7)&gt;0,F54-'R Directo'!$H$7,0)</f>
        <v>0</v>
      </c>
      <c r="Y54" s="132">
        <f>IF((G54-'R Directo'!$I$7)&gt;0,G54-'R Directo'!$I$7,0)</f>
        <v>0</v>
      </c>
      <c r="Z54" s="132">
        <f>IF((H54-'R Directo'!$J$7)&gt;0,H54-'R Directo'!$J$7,0)</f>
        <v>0</v>
      </c>
      <c r="AA54" s="132">
        <f>IF((I54-'R Directo'!$K$7)&gt;0,I54-'R Directo'!$K$7,0)</f>
        <v>0</v>
      </c>
      <c r="AB54" s="132">
        <f>IF((J54-'R Directo'!$L$7)&gt;0,J54-'R Directo'!$L$7,0)</f>
        <v>8.3000000000000007</v>
      </c>
      <c r="AC54" s="132">
        <f>IF((K54-'R Directo'!$M$7)&gt;0,K54-'R Directo'!$M$7,0)</f>
        <v>0</v>
      </c>
      <c r="AD54" s="132">
        <f>IF((L54-'R Directo'!$N$7)&gt;0,L54-'R Directo'!$N$7,0)</f>
        <v>0</v>
      </c>
      <c r="AE54" s="132">
        <f>IF((M54-'R Directo'!$O$7)&gt;0,M54-'R Directo'!$O$7,0)</f>
        <v>0</v>
      </c>
      <c r="AF54" s="132">
        <f>IF((N54-'R Directo'!$P$7)&gt;0,N54-'R Directo'!$P$7,0)</f>
        <v>0</v>
      </c>
      <c r="AG54" s="132">
        <f>IF((O54-'R Directo'!$Q$7)&gt;0,O54-'R Directo'!$Q$7,0)</f>
        <v>0</v>
      </c>
      <c r="AH54" s="132">
        <f>IF((P54-'R Directo'!$R$7)&gt;0,P54-'R Directo'!$R$7,0)</f>
        <v>0</v>
      </c>
      <c r="AI54" s="132">
        <f>IF((Q54-'R Directo'!$S$7)&gt;0,Q54-'R Directo'!$S$7,0)</f>
        <v>0</v>
      </c>
      <c r="AJ54" s="133">
        <f>IF((R54-'R Directo'!$T$7)&gt;0,R54-'R Directo'!$T$7,0)</f>
        <v>0</v>
      </c>
      <c r="AK54" s="355">
        <f t="shared" si="19"/>
        <v>8.3000000000000007</v>
      </c>
      <c r="AL54" s="118">
        <f t="shared" si="23"/>
        <v>0</v>
      </c>
      <c r="AM54" s="116">
        <f t="shared" si="20"/>
        <v>0</v>
      </c>
      <c r="AO54" s="353">
        <f>IF((D54-'R Directo'!$F$8)&gt;0,D54-'R Directo'!$F$8,0)</f>
        <v>0</v>
      </c>
      <c r="AP54" s="142">
        <f>IF((E54-'R Directo'!$G$8)&gt;0,E54-'R Directo'!$G$8,0)</f>
        <v>0</v>
      </c>
      <c r="AQ54" s="142">
        <f>IF((F54-'R Directo'!$H$8)&gt;0,F54-'R Directo'!$H$8,0)</f>
        <v>0</v>
      </c>
      <c r="AR54" s="142">
        <f>IF((G54-'R Directo'!$I$8)&gt;0,G54-'R Directo'!$I$8,0)</f>
        <v>0</v>
      </c>
      <c r="AS54" s="142">
        <f>IF((H54-'R Directo'!$J$8)&gt;0,H54-'R Directo'!$J$8,0)</f>
        <v>0</v>
      </c>
      <c r="AT54" s="142">
        <f>IF((I54-'R Directo'!$K$8)&gt;0,I54-'R Directo'!$K$8,0)</f>
        <v>0</v>
      </c>
      <c r="AU54" s="142">
        <f>IF((J54-'R Directo'!$L$8)&gt;0,J54-'R Directo'!$L$8,0)</f>
        <v>8</v>
      </c>
      <c r="AV54" s="142">
        <f>IF((K54-'R Directo'!$M$8)&gt;0,K54-'R Directo'!$M$8,0)</f>
        <v>0</v>
      </c>
      <c r="AW54" s="142">
        <f>IF((L54-'R Directo'!$N$8)&gt;0,L54-'R Directo'!$N$8,0)</f>
        <v>0</v>
      </c>
      <c r="AX54" s="142">
        <f>IF((M54-'R Directo'!$O$8)&gt;0,M54-'R Directo'!$O$8,0)</f>
        <v>0</v>
      </c>
      <c r="AY54" s="142">
        <f>IF((N54-'R Directo'!$P$8)&gt;0,N54-'R Directo'!$P$8,0)</f>
        <v>0</v>
      </c>
      <c r="AZ54" s="142">
        <f>IF((O54-'R Directo'!$Q$8)&gt;0,O54-'R Directo'!$Q$8,0)</f>
        <v>0</v>
      </c>
      <c r="BA54" s="142">
        <f>IF((P54-'R Directo'!$R$8)&gt;0,P54-'R Directo'!$R$8,0)</f>
        <v>0</v>
      </c>
      <c r="BB54" s="142">
        <f>IF((Q54-'R Directo'!$S$8)&gt;0,Q54-'R Directo'!$S$8,0)</f>
        <v>0</v>
      </c>
      <c r="BC54" s="142">
        <f>IF((R54-'R Directo'!$T$8)&gt;0,R54-'R Directo'!$T$8,0)</f>
        <v>0</v>
      </c>
      <c r="BD54" s="354">
        <f>IF((S54-'R Directo'!$U$8)&gt;0,S54-'R Directo'!$U$8,0)</f>
        <v>0</v>
      </c>
      <c r="BE54" s="127">
        <f t="shared" si="24"/>
        <v>8</v>
      </c>
      <c r="BF54" s="128">
        <f t="shared" si="21"/>
        <v>34</v>
      </c>
      <c r="BG54" s="118">
        <f t="shared" si="25"/>
        <v>34</v>
      </c>
      <c r="BH54" s="118">
        <f t="shared" si="22"/>
        <v>18</v>
      </c>
    </row>
    <row r="55" spans="2:60" ht="14.25">
      <c r="B55" s="129">
        <v>19</v>
      </c>
      <c r="C55" s="147">
        <f t="shared" si="26"/>
        <v>14</v>
      </c>
      <c r="D55" s="132">
        <f t="shared" si="27"/>
        <v>17</v>
      </c>
      <c r="E55" s="132">
        <f t="shared" si="28"/>
        <v>20</v>
      </c>
      <c r="F55" s="132">
        <f t="shared" si="29"/>
        <v>23</v>
      </c>
      <c r="G55" s="132">
        <f t="shared" si="30"/>
        <v>26</v>
      </c>
      <c r="H55" s="132">
        <f t="shared" si="31"/>
        <v>29</v>
      </c>
      <c r="I55" s="132">
        <f t="shared" si="32"/>
        <v>32</v>
      </c>
      <c r="J55" s="132">
        <f t="shared" si="33"/>
        <v>33</v>
      </c>
      <c r="K55" s="132">
        <f t="shared" si="34"/>
        <v>34</v>
      </c>
      <c r="L55" s="132">
        <f t="shared" si="35"/>
        <v>35</v>
      </c>
      <c r="M55" s="132">
        <f t="shared" si="36"/>
        <v>36</v>
      </c>
      <c r="N55" s="132">
        <f t="shared" si="37"/>
        <v>37</v>
      </c>
      <c r="O55" s="132">
        <f t="shared" si="38"/>
        <v>37</v>
      </c>
      <c r="P55" s="132">
        <f t="shared" si="39"/>
        <v>37</v>
      </c>
      <c r="Q55" s="132">
        <f t="shared" si="40"/>
        <v>37</v>
      </c>
      <c r="R55" s="132">
        <f t="shared" si="41"/>
        <v>37</v>
      </c>
      <c r="S55" s="133">
        <f t="shared" si="42"/>
        <v>37</v>
      </c>
      <c r="U55" s="147">
        <f>IF((C55-'R Directo'!$E$7)&gt;0,C55-'R Directo'!$E$7,0)</f>
        <v>0</v>
      </c>
      <c r="V55" s="132">
        <f>IF((D55-'R Directo'!$F$7)&gt;0,D55-'R Directo'!$F$7,0)</f>
        <v>0</v>
      </c>
      <c r="W55" s="132">
        <f>IF((E55-'R Directo'!$G$7)&gt;0,E55-'R Directo'!$G$7,0)</f>
        <v>0</v>
      </c>
      <c r="X55" s="132">
        <f>IF((F55-'R Directo'!$H$7)&gt;0,F55-'R Directo'!$H$7,0)</f>
        <v>0</v>
      </c>
      <c r="Y55" s="132">
        <f>IF((G55-'R Directo'!$I$7)&gt;0,G55-'R Directo'!$I$7,0)</f>
        <v>0</v>
      </c>
      <c r="Z55" s="132">
        <f>IF((H55-'R Directo'!$J$7)&gt;0,H55-'R Directo'!$J$7,0)</f>
        <v>0</v>
      </c>
      <c r="AA55" s="132">
        <f>IF((I55-'R Directo'!$K$7)&gt;0,I55-'R Directo'!$K$7,0)</f>
        <v>0</v>
      </c>
      <c r="AB55" s="132">
        <f>IF((J55-'R Directo'!$L$7)&gt;0,J55-'R Directo'!$L$7,0)</f>
        <v>7.3000000000000007</v>
      </c>
      <c r="AC55" s="132">
        <f>IF((K55-'R Directo'!$M$7)&gt;0,K55-'R Directo'!$M$7,0)</f>
        <v>0</v>
      </c>
      <c r="AD55" s="132">
        <f>IF((L55-'R Directo'!$N$7)&gt;0,L55-'R Directo'!$N$7,0)</f>
        <v>0</v>
      </c>
      <c r="AE55" s="132">
        <f>IF((M55-'R Directo'!$O$7)&gt;0,M55-'R Directo'!$O$7,0)</f>
        <v>0</v>
      </c>
      <c r="AF55" s="132">
        <f>IF((N55-'R Directo'!$P$7)&gt;0,N55-'R Directo'!$P$7,0)</f>
        <v>0</v>
      </c>
      <c r="AG55" s="132">
        <f>IF((O55-'R Directo'!$Q$7)&gt;0,O55-'R Directo'!$Q$7,0)</f>
        <v>0</v>
      </c>
      <c r="AH55" s="132">
        <f>IF((P55-'R Directo'!$R$7)&gt;0,P55-'R Directo'!$R$7,0)</f>
        <v>0</v>
      </c>
      <c r="AI55" s="132">
        <f>IF((Q55-'R Directo'!$S$7)&gt;0,Q55-'R Directo'!$S$7,0)</f>
        <v>0</v>
      </c>
      <c r="AJ55" s="133">
        <f>IF((R55-'R Directo'!$T$7)&gt;0,R55-'R Directo'!$T$7,0)</f>
        <v>0</v>
      </c>
      <c r="AK55" s="355">
        <f t="shared" si="19"/>
        <v>7.3000000000000007</v>
      </c>
      <c r="AL55" s="118">
        <f t="shared" si="23"/>
        <v>0</v>
      </c>
      <c r="AM55" s="116">
        <f t="shared" si="20"/>
        <v>0</v>
      </c>
      <c r="AO55" s="353">
        <f>IF((D55-'R Directo'!$F$8)&gt;0,D55-'R Directo'!$F$8,0)</f>
        <v>0</v>
      </c>
      <c r="AP55" s="142">
        <f>IF((E55-'R Directo'!$G$8)&gt;0,E55-'R Directo'!$G$8,0)</f>
        <v>0</v>
      </c>
      <c r="AQ55" s="142">
        <f>IF((F55-'R Directo'!$H$8)&gt;0,F55-'R Directo'!$H$8,0)</f>
        <v>0</v>
      </c>
      <c r="AR55" s="142">
        <f>IF((G55-'R Directo'!$I$8)&gt;0,G55-'R Directo'!$I$8,0)</f>
        <v>0</v>
      </c>
      <c r="AS55" s="142">
        <f>IF((H55-'R Directo'!$J$8)&gt;0,H55-'R Directo'!$J$8,0)</f>
        <v>0</v>
      </c>
      <c r="AT55" s="142">
        <f>IF((I55-'R Directo'!$K$8)&gt;0,I55-'R Directo'!$K$8,0)</f>
        <v>0</v>
      </c>
      <c r="AU55" s="142">
        <f>IF((J55-'R Directo'!$L$8)&gt;0,J55-'R Directo'!$L$8,0)</f>
        <v>7</v>
      </c>
      <c r="AV55" s="142">
        <f>IF((K55-'R Directo'!$M$8)&gt;0,K55-'R Directo'!$M$8,0)</f>
        <v>0</v>
      </c>
      <c r="AW55" s="142">
        <f>IF((L55-'R Directo'!$N$8)&gt;0,L55-'R Directo'!$N$8,0)</f>
        <v>0</v>
      </c>
      <c r="AX55" s="142">
        <f>IF((M55-'R Directo'!$O$8)&gt;0,M55-'R Directo'!$O$8,0)</f>
        <v>0</v>
      </c>
      <c r="AY55" s="142">
        <f>IF((N55-'R Directo'!$P$8)&gt;0,N55-'R Directo'!$P$8,0)</f>
        <v>0</v>
      </c>
      <c r="AZ55" s="142">
        <f>IF((O55-'R Directo'!$Q$8)&gt;0,O55-'R Directo'!$Q$8,0)</f>
        <v>0</v>
      </c>
      <c r="BA55" s="142">
        <f>IF((P55-'R Directo'!$R$8)&gt;0,P55-'R Directo'!$R$8,0)</f>
        <v>0</v>
      </c>
      <c r="BB55" s="142">
        <f>IF((Q55-'R Directo'!$S$8)&gt;0,Q55-'R Directo'!$S$8,0)</f>
        <v>0</v>
      </c>
      <c r="BC55" s="142">
        <f>IF((R55-'R Directo'!$T$8)&gt;0,R55-'R Directo'!$T$8,0)</f>
        <v>0</v>
      </c>
      <c r="BD55" s="354">
        <f>IF((S55-'R Directo'!$U$8)&gt;0,S55-'R Directo'!$U$8,0)</f>
        <v>0</v>
      </c>
      <c r="BE55" s="127">
        <f t="shared" si="24"/>
        <v>7</v>
      </c>
      <c r="BF55" s="128">
        <f t="shared" si="21"/>
        <v>33</v>
      </c>
      <c r="BG55" s="118">
        <f t="shared" si="25"/>
        <v>0</v>
      </c>
      <c r="BH55" s="118">
        <f t="shared" si="22"/>
        <v>0</v>
      </c>
    </row>
    <row r="56" spans="2:60" ht="14.25">
      <c r="B56" s="129">
        <v>20</v>
      </c>
      <c r="C56" s="147">
        <f t="shared" si="26"/>
        <v>13</v>
      </c>
      <c r="D56" s="132">
        <f t="shared" si="27"/>
        <v>16</v>
      </c>
      <c r="E56" s="132">
        <f t="shared" si="28"/>
        <v>19</v>
      </c>
      <c r="F56" s="132">
        <f t="shared" si="29"/>
        <v>22</v>
      </c>
      <c r="G56" s="132">
        <f t="shared" si="30"/>
        <v>25</v>
      </c>
      <c r="H56" s="132">
        <f t="shared" si="31"/>
        <v>28</v>
      </c>
      <c r="I56" s="132">
        <f t="shared" si="32"/>
        <v>31</v>
      </c>
      <c r="J56" s="132">
        <f t="shared" si="33"/>
        <v>32</v>
      </c>
      <c r="K56" s="132">
        <f t="shared" si="34"/>
        <v>33</v>
      </c>
      <c r="L56" s="132">
        <f t="shared" si="35"/>
        <v>34</v>
      </c>
      <c r="M56" s="132">
        <f t="shared" si="36"/>
        <v>35</v>
      </c>
      <c r="N56" s="132">
        <f t="shared" si="37"/>
        <v>36</v>
      </c>
      <c r="O56" s="132">
        <f t="shared" si="38"/>
        <v>36</v>
      </c>
      <c r="P56" s="132">
        <f t="shared" si="39"/>
        <v>36</v>
      </c>
      <c r="Q56" s="132">
        <f t="shared" si="40"/>
        <v>36</v>
      </c>
      <c r="R56" s="132">
        <f t="shared" si="41"/>
        <v>36</v>
      </c>
      <c r="S56" s="133">
        <f t="shared" si="42"/>
        <v>36</v>
      </c>
      <c r="U56" s="147">
        <f>IF((C56-'R Directo'!$E$7)&gt;0,C56-'R Directo'!$E$7,0)</f>
        <v>0</v>
      </c>
      <c r="V56" s="132">
        <f>IF((D56-'R Directo'!$F$7)&gt;0,D56-'R Directo'!$F$7,0)</f>
        <v>0</v>
      </c>
      <c r="W56" s="132">
        <f>IF((E56-'R Directo'!$G$7)&gt;0,E56-'R Directo'!$G$7,0)</f>
        <v>0</v>
      </c>
      <c r="X56" s="132">
        <f>IF((F56-'R Directo'!$H$7)&gt;0,F56-'R Directo'!$H$7,0)</f>
        <v>0</v>
      </c>
      <c r="Y56" s="132">
        <f>IF((G56-'R Directo'!$I$7)&gt;0,G56-'R Directo'!$I$7,0)</f>
        <v>0</v>
      </c>
      <c r="Z56" s="132">
        <f>IF((H56-'R Directo'!$J$7)&gt;0,H56-'R Directo'!$J$7,0)</f>
        <v>0</v>
      </c>
      <c r="AA56" s="132">
        <f>IF((I56-'R Directo'!$K$7)&gt;0,I56-'R Directo'!$K$7,0)</f>
        <v>0</v>
      </c>
      <c r="AB56" s="132">
        <f>IF((J56-'R Directo'!$L$7)&gt;0,J56-'R Directo'!$L$7,0)</f>
        <v>6.3000000000000007</v>
      </c>
      <c r="AC56" s="132">
        <f>IF((K56-'R Directo'!$M$7)&gt;0,K56-'R Directo'!$M$7,0)</f>
        <v>0</v>
      </c>
      <c r="AD56" s="132">
        <f>IF((L56-'R Directo'!$N$7)&gt;0,L56-'R Directo'!$N$7,0)</f>
        <v>0</v>
      </c>
      <c r="AE56" s="132">
        <f>IF((M56-'R Directo'!$O$7)&gt;0,M56-'R Directo'!$O$7,0)</f>
        <v>0</v>
      </c>
      <c r="AF56" s="132">
        <f>IF((N56-'R Directo'!$P$7)&gt;0,N56-'R Directo'!$P$7,0)</f>
        <v>0</v>
      </c>
      <c r="AG56" s="132">
        <f>IF((O56-'R Directo'!$Q$7)&gt;0,O56-'R Directo'!$Q$7,0)</f>
        <v>0</v>
      </c>
      <c r="AH56" s="132">
        <f>IF((P56-'R Directo'!$R$7)&gt;0,P56-'R Directo'!$R$7,0)</f>
        <v>0</v>
      </c>
      <c r="AI56" s="132">
        <f>IF((Q56-'R Directo'!$S$7)&gt;0,Q56-'R Directo'!$S$7,0)</f>
        <v>0</v>
      </c>
      <c r="AJ56" s="133">
        <f>IF((R56-'R Directo'!$T$7)&gt;0,R56-'R Directo'!$T$7,0)</f>
        <v>0</v>
      </c>
      <c r="AK56" s="355">
        <f t="shared" si="19"/>
        <v>6.3000000000000007</v>
      </c>
      <c r="AL56" s="118">
        <f t="shared" si="23"/>
        <v>0</v>
      </c>
      <c r="AM56" s="116">
        <f t="shared" si="20"/>
        <v>0</v>
      </c>
      <c r="AO56" s="353">
        <f>IF((D56-'R Directo'!$F$8)&gt;0,D56-'R Directo'!$F$8,0)</f>
        <v>0</v>
      </c>
      <c r="AP56" s="142">
        <f>IF((E56-'R Directo'!$G$8)&gt;0,E56-'R Directo'!$G$8,0)</f>
        <v>0</v>
      </c>
      <c r="AQ56" s="142">
        <f>IF((F56-'R Directo'!$H$8)&gt;0,F56-'R Directo'!$H$8,0)</f>
        <v>0</v>
      </c>
      <c r="AR56" s="142">
        <f>IF((G56-'R Directo'!$I$8)&gt;0,G56-'R Directo'!$I$8,0)</f>
        <v>0</v>
      </c>
      <c r="AS56" s="142">
        <f>IF((H56-'R Directo'!$J$8)&gt;0,H56-'R Directo'!$J$8,0)</f>
        <v>0</v>
      </c>
      <c r="AT56" s="142">
        <f>IF((I56-'R Directo'!$K$8)&gt;0,I56-'R Directo'!$K$8,0)</f>
        <v>0</v>
      </c>
      <c r="AU56" s="142">
        <f>IF((J56-'R Directo'!$L$8)&gt;0,J56-'R Directo'!$L$8,0)</f>
        <v>6</v>
      </c>
      <c r="AV56" s="142">
        <f>IF((K56-'R Directo'!$M$8)&gt;0,K56-'R Directo'!$M$8,0)</f>
        <v>0</v>
      </c>
      <c r="AW56" s="142">
        <f>IF((L56-'R Directo'!$N$8)&gt;0,L56-'R Directo'!$N$8,0)</f>
        <v>0</v>
      </c>
      <c r="AX56" s="142">
        <f>IF((M56-'R Directo'!$O$8)&gt;0,M56-'R Directo'!$O$8,0)</f>
        <v>0</v>
      </c>
      <c r="AY56" s="142">
        <f>IF((N56-'R Directo'!$P$8)&gt;0,N56-'R Directo'!$P$8,0)</f>
        <v>0</v>
      </c>
      <c r="AZ56" s="142">
        <f>IF((O56-'R Directo'!$Q$8)&gt;0,O56-'R Directo'!$Q$8,0)</f>
        <v>0</v>
      </c>
      <c r="BA56" s="142">
        <f>IF((P56-'R Directo'!$R$8)&gt;0,P56-'R Directo'!$R$8,0)</f>
        <v>0</v>
      </c>
      <c r="BB56" s="142">
        <f>IF((Q56-'R Directo'!$S$8)&gt;0,Q56-'R Directo'!$S$8,0)</f>
        <v>0</v>
      </c>
      <c r="BC56" s="142">
        <f>IF((R56-'R Directo'!$T$8)&gt;0,R56-'R Directo'!$T$8,0)</f>
        <v>0</v>
      </c>
      <c r="BD56" s="354">
        <f>IF((S56-'R Directo'!$U$8)&gt;0,S56-'R Directo'!$U$8,0)</f>
        <v>0</v>
      </c>
      <c r="BE56" s="127">
        <f t="shared" si="24"/>
        <v>6</v>
      </c>
      <c r="BF56" s="128">
        <f t="shared" si="21"/>
        <v>32</v>
      </c>
      <c r="BG56" s="118">
        <f t="shared" si="25"/>
        <v>0</v>
      </c>
      <c r="BH56" s="118">
        <f t="shared" si="22"/>
        <v>0</v>
      </c>
    </row>
    <row r="57" spans="2:60" ht="14.25">
      <c r="B57" s="129">
        <v>21</v>
      </c>
      <c r="C57" s="147">
        <f t="shared" si="26"/>
        <v>12</v>
      </c>
      <c r="D57" s="132">
        <f t="shared" si="27"/>
        <v>15</v>
      </c>
      <c r="E57" s="132">
        <f t="shared" si="28"/>
        <v>18</v>
      </c>
      <c r="F57" s="132">
        <f t="shared" si="29"/>
        <v>21</v>
      </c>
      <c r="G57" s="132">
        <f t="shared" si="30"/>
        <v>24</v>
      </c>
      <c r="H57" s="132">
        <f t="shared" si="31"/>
        <v>27</v>
      </c>
      <c r="I57" s="132">
        <f t="shared" si="32"/>
        <v>30</v>
      </c>
      <c r="J57" s="132">
        <f t="shared" si="33"/>
        <v>31</v>
      </c>
      <c r="K57" s="132">
        <f t="shared" si="34"/>
        <v>32</v>
      </c>
      <c r="L57" s="132">
        <f t="shared" si="35"/>
        <v>33</v>
      </c>
      <c r="M57" s="132">
        <f t="shared" si="36"/>
        <v>34</v>
      </c>
      <c r="N57" s="132">
        <f t="shared" si="37"/>
        <v>35</v>
      </c>
      <c r="O57" s="132">
        <f t="shared" si="38"/>
        <v>35</v>
      </c>
      <c r="P57" s="132">
        <f t="shared" si="39"/>
        <v>35</v>
      </c>
      <c r="Q57" s="132">
        <f t="shared" si="40"/>
        <v>35</v>
      </c>
      <c r="R57" s="132">
        <f t="shared" si="41"/>
        <v>35</v>
      </c>
      <c r="S57" s="133">
        <f t="shared" si="42"/>
        <v>35</v>
      </c>
      <c r="U57" s="147">
        <f>IF((C57-'R Directo'!$E$7)&gt;0,C57-'R Directo'!$E$7,0)</f>
        <v>0</v>
      </c>
      <c r="V57" s="132">
        <f>IF((D57-'R Directo'!$F$7)&gt;0,D57-'R Directo'!$F$7,0)</f>
        <v>0</v>
      </c>
      <c r="W57" s="132">
        <f>IF((E57-'R Directo'!$G$7)&gt;0,E57-'R Directo'!$G$7,0)</f>
        <v>0</v>
      </c>
      <c r="X57" s="132">
        <f>IF((F57-'R Directo'!$H$7)&gt;0,F57-'R Directo'!$H$7,0)</f>
        <v>0</v>
      </c>
      <c r="Y57" s="132">
        <f>IF((G57-'R Directo'!$I$7)&gt;0,G57-'R Directo'!$I$7,0)</f>
        <v>0</v>
      </c>
      <c r="Z57" s="132">
        <f>IF((H57-'R Directo'!$J$7)&gt;0,H57-'R Directo'!$J$7,0)</f>
        <v>0</v>
      </c>
      <c r="AA57" s="132">
        <f>IF((I57-'R Directo'!$K$7)&gt;0,I57-'R Directo'!$K$7,0)</f>
        <v>0</v>
      </c>
      <c r="AB57" s="132">
        <f>IF((J57-'R Directo'!$L$7)&gt;0,J57-'R Directo'!$L$7,0)</f>
        <v>5.3000000000000007</v>
      </c>
      <c r="AC57" s="132">
        <f>IF((K57-'R Directo'!$M$7)&gt;0,K57-'R Directo'!$M$7,0)</f>
        <v>0</v>
      </c>
      <c r="AD57" s="132">
        <f>IF((L57-'R Directo'!$N$7)&gt;0,L57-'R Directo'!$N$7,0)</f>
        <v>0</v>
      </c>
      <c r="AE57" s="132">
        <f>IF((M57-'R Directo'!$O$7)&gt;0,M57-'R Directo'!$O$7,0)</f>
        <v>0</v>
      </c>
      <c r="AF57" s="132">
        <f>IF((N57-'R Directo'!$P$7)&gt;0,N57-'R Directo'!$P$7,0)</f>
        <v>0</v>
      </c>
      <c r="AG57" s="132">
        <f>IF((O57-'R Directo'!$Q$7)&gt;0,O57-'R Directo'!$Q$7,0)</f>
        <v>0</v>
      </c>
      <c r="AH57" s="132">
        <f>IF((P57-'R Directo'!$R$7)&gt;0,P57-'R Directo'!$R$7,0)</f>
        <v>0</v>
      </c>
      <c r="AI57" s="132">
        <f>IF((Q57-'R Directo'!$S$7)&gt;0,Q57-'R Directo'!$S$7,0)</f>
        <v>0</v>
      </c>
      <c r="AJ57" s="133">
        <f>IF((R57-'R Directo'!$T$7)&gt;0,R57-'R Directo'!$T$7,0)</f>
        <v>0</v>
      </c>
      <c r="AK57" s="355">
        <f t="shared" si="19"/>
        <v>5.3000000000000007</v>
      </c>
      <c r="AL57" s="118">
        <f t="shared" si="23"/>
        <v>0</v>
      </c>
      <c r="AM57" s="116">
        <f t="shared" si="20"/>
        <v>0</v>
      </c>
      <c r="AO57" s="353">
        <f>IF((D57-'R Directo'!$F$8)&gt;0,D57-'R Directo'!$F$8,0)</f>
        <v>0</v>
      </c>
      <c r="AP57" s="142">
        <f>IF((E57-'R Directo'!$G$8)&gt;0,E57-'R Directo'!$G$8,0)</f>
        <v>0</v>
      </c>
      <c r="AQ57" s="142">
        <f>IF((F57-'R Directo'!$H$8)&gt;0,F57-'R Directo'!$H$8,0)</f>
        <v>0</v>
      </c>
      <c r="AR57" s="142">
        <f>IF((G57-'R Directo'!$I$8)&gt;0,G57-'R Directo'!$I$8,0)</f>
        <v>0</v>
      </c>
      <c r="AS57" s="142">
        <f>IF((H57-'R Directo'!$J$8)&gt;0,H57-'R Directo'!$J$8,0)</f>
        <v>0</v>
      </c>
      <c r="AT57" s="142">
        <f>IF((I57-'R Directo'!$K$8)&gt;0,I57-'R Directo'!$K$8,0)</f>
        <v>0</v>
      </c>
      <c r="AU57" s="142">
        <f>IF((J57-'R Directo'!$L$8)&gt;0,J57-'R Directo'!$L$8,0)</f>
        <v>5</v>
      </c>
      <c r="AV57" s="142">
        <f>IF((K57-'R Directo'!$M$8)&gt;0,K57-'R Directo'!$M$8,0)</f>
        <v>0</v>
      </c>
      <c r="AW57" s="142">
        <f>IF((L57-'R Directo'!$N$8)&gt;0,L57-'R Directo'!$N$8,0)</f>
        <v>0</v>
      </c>
      <c r="AX57" s="142">
        <f>IF((M57-'R Directo'!$O$8)&gt;0,M57-'R Directo'!$O$8,0)</f>
        <v>0</v>
      </c>
      <c r="AY57" s="142">
        <f>IF((N57-'R Directo'!$P$8)&gt;0,N57-'R Directo'!$P$8,0)</f>
        <v>0</v>
      </c>
      <c r="AZ57" s="142">
        <f>IF((O57-'R Directo'!$Q$8)&gt;0,O57-'R Directo'!$Q$8,0)</f>
        <v>0</v>
      </c>
      <c r="BA57" s="142">
        <f>IF((P57-'R Directo'!$R$8)&gt;0,P57-'R Directo'!$R$8,0)</f>
        <v>0</v>
      </c>
      <c r="BB57" s="142">
        <f>IF((Q57-'R Directo'!$S$8)&gt;0,Q57-'R Directo'!$S$8,0)</f>
        <v>0</v>
      </c>
      <c r="BC57" s="142">
        <f>IF((R57-'R Directo'!$T$8)&gt;0,R57-'R Directo'!$T$8,0)</f>
        <v>0</v>
      </c>
      <c r="BD57" s="354">
        <f>IF((S57-'R Directo'!$U$8)&gt;0,S57-'R Directo'!$U$8,0)</f>
        <v>0</v>
      </c>
      <c r="BE57" s="127">
        <f t="shared" si="24"/>
        <v>5</v>
      </c>
      <c r="BF57" s="128">
        <f t="shared" si="21"/>
        <v>31</v>
      </c>
      <c r="BG57" s="118">
        <f t="shared" si="25"/>
        <v>0</v>
      </c>
      <c r="BH57" s="118">
        <f t="shared" si="22"/>
        <v>0</v>
      </c>
    </row>
    <row r="58" spans="2:60" ht="14.25">
      <c r="B58" s="129">
        <v>22</v>
      </c>
      <c r="C58" s="147">
        <f t="shared" si="26"/>
        <v>11</v>
      </c>
      <c r="D58" s="132">
        <f t="shared" si="27"/>
        <v>14</v>
      </c>
      <c r="E58" s="132">
        <f t="shared" si="28"/>
        <v>17</v>
      </c>
      <c r="F58" s="132">
        <f t="shared" si="29"/>
        <v>20</v>
      </c>
      <c r="G58" s="132">
        <f t="shared" si="30"/>
        <v>23</v>
      </c>
      <c r="H58" s="132">
        <f t="shared" si="31"/>
        <v>26</v>
      </c>
      <c r="I58" s="132">
        <f t="shared" si="32"/>
        <v>29</v>
      </c>
      <c r="J58" s="132">
        <f t="shared" si="33"/>
        <v>30</v>
      </c>
      <c r="K58" s="132">
        <f t="shared" si="34"/>
        <v>31</v>
      </c>
      <c r="L58" s="132">
        <f t="shared" si="35"/>
        <v>32</v>
      </c>
      <c r="M58" s="132">
        <f t="shared" si="36"/>
        <v>33</v>
      </c>
      <c r="N58" s="132">
        <f t="shared" si="37"/>
        <v>34</v>
      </c>
      <c r="O58" s="132">
        <f t="shared" si="38"/>
        <v>34</v>
      </c>
      <c r="P58" s="132">
        <f t="shared" si="39"/>
        <v>34</v>
      </c>
      <c r="Q58" s="132">
        <f t="shared" si="40"/>
        <v>34</v>
      </c>
      <c r="R58" s="132">
        <f t="shared" si="41"/>
        <v>34</v>
      </c>
      <c r="S58" s="133">
        <f t="shared" si="42"/>
        <v>34</v>
      </c>
      <c r="U58" s="147">
        <f>IF((C58-'R Directo'!$E$7)&gt;0,C58-'R Directo'!$E$7,0)</f>
        <v>0</v>
      </c>
      <c r="V58" s="132">
        <f>IF((D58-'R Directo'!$F$7)&gt;0,D58-'R Directo'!$F$7,0)</f>
        <v>0</v>
      </c>
      <c r="W58" s="132">
        <f>IF((E58-'R Directo'!$G$7)&gt;0,E58-'R Directo'!$G$7,0)</f>
        <v>0</v>
      </c>
      <c r="X58" s="132">
        <f>IF((F58-'R Directo'!$H$7)&gt;0,F58-'R Directo'!$H$7,0)</f>
        <v>0</v>
      </c>
      <c r="Y58" s="132">
        <f>IF((G58-'R Directo'!$I$7)&gt;0,G58-'R Directo'!$I$7,0)</f>
        <v>0</v>
      </c>
      <c r="Z58" s="132">
        <f>IF((H58-'R Directo'!$J$7)&gt;0,H58-'R Directo'!$J$7,0)</f>
        <v>0</v>
      </c>
      <c r="AA58" s="132">
        <f>IF((I58-'R Directo'!$K$7)&gt;0,I58-'R Directo'!$K$7,0)</f>
        <v>0</v>
      </c>
      <c r="AB58" s="132">
        <f>IF((J58-'R Directo'!$L$7)&gt;0,J58-'R Directo'!$L$7,0)</f>
        <v>4.3000000000000007</v>
      </c>
      <c r="AC58" s="132">
        <f>IF((K58-'R Directo'!$M$7)&gt;0,K58-'R Directo'!$M$7,0)</f>
        <v>0</v>
      </c>
      <c r="AD58" s="132">
        <f>IF((L58-'R Directo'!$N$7)&gt;0,L58-'R Directo'!$N$7,0)</f>
        <v>0</v>
      </c>
      <c r="AE58" s="132">
        <f>IF((M58-'R Directo'!$O$7)&gt;0,M58-'R Directo'!$O$7,0)</f>
        <v>0</v>
      </c>
      <c r="AF58" s="132">
        <f>IF((N58-'R Directo'!$P$7)&gt;0,N58-'R Directo'!$P$7,0)</f>
        <v>0</v>
      </c>
      <c r="AG58" s="132">
        <f>IF((O58-'R Directo'!$Q$7)&gt;0,O58-'R Directo'!$Q$7,0)</f>
        <v>0</v>
      </c>
      <c r="AH58" s="132">
        <f>IF((P58-'R Directo'!$R$7)&gt;0,P58-'R Directo'!$R$7,0)</f>
        <v>0</v>
      </c>
      <c r="AI58" s="132">
        <f>IF((Q58-'R Directo'!$S$7)&gt;0,Q58-'R Directo'!$S$7,0)</f>
        <v>0</v>
      </c>
      <c r="AJ58" s="133">
        <f>IF((R58-'R Directo'!$T$7)&gt;0,R58-'R Directo'!$T$7,0)</f>
        <v>0</v>
      </c>
      <c r="AK58" s="355">
        <f t="shared" si="19"/>
        <v>4.3000000000000007</v>
      </c>
      <c r="AL58" s="118">
        <f t="shared" si="23"/>
        <v>0</v>
      </c>
      <c r="AM58" s="116">
        <f t="shared" si="20"/>
        <v>0</v>
      </c>
      <c r="AO58" s="353">
        <f>IF((D58-'R Directo'!$F$8)&gt;0,D58-'R Directo'!$F$8,0)</f>
        <v>0</v>
      </c>
      <c r="AP58" s="142">
        <f>IF((E58-'R Directo'!$G$8)&gt;0,E58-'R Directo'!$G$8,0)</f>
        <v>0</v>
      </c>
      <c r="AQ58" s="142">
        <f>IF((F58-'R Directo'!$H$8)&gt;0,F58-'R Directo'!$H$8,0)</f>
        <v>0</v>
      </c>
      <c r="AR58" s="142">
        <f>IF((G58-'R Directo'!$I$8)&gt;0,G58-'R Directo'!$I$8,0)</f>
        <v>0</v>
      </c>
      <c r="AS58" s="142">
        <f>IF((H58-'R Directo'!$J$8)&gt;0,H58-'R Directo'!$J$8,0)</f>
        <v>0</v>
      </c>
      <c r="AT58" s="142">
        <f>IF((I58-'R Directo'!$K$8)&gt;0,I58-'R Directo'!$K$8,0)</f>
        <v>0</v>
      </c>
      <c r="AU58" s="142">
        <f>IF((J58-'R Directo'!$L$8)&gt;0,J58-'R Directo'!$L$8,0)</f>
        <v>4</v>
      </c>
      <c r="AV58" s="142">
        <f>IF((K58-'R Directo'!$M$8)&gt;0,K58-'R Directo'!$M$8,0)</f>
        <v>0</v>
      </c>
      <c r="AW58" s="142">
        <f>IF((L58-'R Directo'!$N$8)&gt;0,L58-'R Directo'!$N$8,0)</f>
        <v>0</v>
      </c>
      <c r="AX58" s="142">
        <f>IF((M58-'R Directo'!$O$8)&gt;0,M58-'R Directo'!$O$8,0)</f>
        <v>0</v>
      </c>
      <c r="AY58" s="142">
        <f>IF((N58-'R Directo'!$P$8)&gt;0,N58-'R Directo'!$P$8,0)</f>
        <v>0</v>
      </c>
      <c r="AZ58" s="142">
        <f>IF((O58-'R Directo'!$Q$8)&gt;0,O58-'R Directo'!$Q$8,0)</f>
        <v>0</v>
      </c>
      <c r="BA58" s="142">
        <f>IF((P58-'R Directo'!$R$8)&gt;0,P58-'R Directo'!$R$8,0)</f>
        <v>0</v>
      </c>
      <c r="BB58" s="142">
        <f>IF((Q58-'R Directo'!$S$8)&gt;0,Q58-'R Directo'!$S$8,0)</f>
        <v>0</v>
      </c>
      <c r="BC58" s="142">
        <f>IF((R58-'R Directo'!$T$8)&gt;0,R58-'R Directo'!$T$8,0)</f>
        <v>0</v>
      </c>
      <c r="BD58" s="354">
        <f>IF((S58-'R Directo'!$U$8)&gt;0,S58-'R Directo'!$U$8,0)</f>
        <v>0</v>
      </c>
      <c r="BE58" s="127">
        <f t="shared" si="24"/>
        <v>4</v>
      </c>
      <c r="BF58" s="128">
        <f t="shared" si="21"/>
        <v>30</v>
      </c>
      <c r="BG58" s="118">
        <f t="shared" si="25"/>
        <v>0</v>
      </c>
      <c r="BH58" s="118">
        <f t="shared" si="22"/>
        <v>0</v>
      </c>
    </row>
    <row r="59" spans="2:60" ht="14.25">
      <c r="B59" s="129">
        <v>23</v>
      </c>
      <c r="C59" s="147">
        <f t="shared" si="26"/>
        <v>10</v>
      </c>
      <c r="D59" s="132">
        <f t="shared" si="27"/>
        <v>13</v>
      </c>
      <c r="E59" s="132">
        <f t="shared" si="28"/>
        <v>16</v>
      </c>
      <c r="F59" s="132">
        <f t="shared" si="29"/>
        <v>19</v>
      </c>
      <c r="G59" s="132">
        <f t="shared" si="30"/>
        <v>22</v>
      </c>
      <c r="H59" s="132">
        <f t="shared" si="31"/>
        <v>25</v>
      </c>
      <c r="I59" s="132">
        <f t="shared" si="32"/>
        <v>28</v>
      </c>
      <c r="J59" s="132">
        <f t="shared" si="33"/>
        <v>29</v>
      </c>
      <c r="K59" s="132">
        <f t="shared" si="34"/>
        <v>30</v>
      </c>
      <c r="L59" s="132">
        <f t="shared" si="35"/>
        <v>31</v>
      </c>
      <c r="M59" s="132">
        <f t="shared" si="36"/>
        <v>32</v>
      </c>
      <c r="N59" s="132">
        <f t="shared" si="37"/>
        <v>33</v>
      </c>
      <c r="O59" s="132">
        <f t="shared" si="38"/>
        <v>33</v>
      </c>
      <c r="P59" s="132">
        <f t="shared" si="39"/>
        <v>33</v>
      </c>
      <c r="Q59" s="132">
        <f t="shared" si="40"/>
        <v>33</v>
      </c>
      <c r="R59" s="132">
        <f t="shared" si="41"/>
        <v>33</v>
      </c>
      <c r="S59" s="133">
        <f t="shared" si="42"/>
        <v>33</v>
      </c>
      <c r="U59" s="147">
        <f>IF((C59-'R Directo'!$E$7)&gt;0,C59-'R Directo'!$E$7,0)</f>
        <v>0</v>
      </c>
      <c r="V59" s="132">
        <f>IF((D59-'R Directo'!$F$7)&gt;0,D59-'R Directo'!$F$7,0)</f>
        <v>0</v>
      </c>
      <c r="W59" s="132">
        <f>IF((E59-'R Directo'!$G$7)&gt;0,E59-'R Directo'!$G$7,0)</f>
        <v>0</v>
      </c>
      <c r="X59" s="132">
        <f>IF((F59-'R Directo'!$H$7)&gt;0,F59-'R Directo'!$H$7,0)</f>
        <v>0</v>
      </c>
      <c r="Y59" s="132">
        <f>IF((G59-'R Directo'!$I$7)&gt;0,G59-'R Directo'!$I$7,0)</f>
        <v>0</v>
      </c>
      <c r="Z59" s="132">
        <f>IF((H59-'R Directo'!$J$7)&gt;0,H59-'R Directo'!$J$7,0)</f>
        <v>0</v>
      </c>
      <c r="AA59" s="132">
        <f>IF((I59-'R Directo'!$K$7)&gt;0,I59-'R Directo'!$K$7,0)</f>
        <v>0</v>
      </c>
      <c r="AB59" s="132">
        <f>IF((J59-'R Directo'!$L$7)&gt;0,J59-'R Directo'!$L$7,0)</f>
        <v>3.3000000000000007</v>
      </c>
      <c r="AC59" s="132">
        <f>IF((K59-'R Directo'!$M$7)&gt;0,K59-'R Directo'!$M$7,0)</f>
        <v>0</v>
      </c>
      <c r="AD59" s="132">
        <f>IF((L59-'R Directo'!$N$7)&gt;0,L59-'R Directo'!$N$7,0)</f>
        <v>0</v>
      </c>
      <c r="AE59" s="132">
        <f>IF((M59-'R Directo'!$O$7)&gt;0,M59-'R Directo'!$O$7,0)</f>
        <v>0</v>
      </c>
      <c r="AF59" s="132">
        <f>IF((N59-'R Directo'!$P$7)&gt;0,N59-'R Directo'!$P$7,0)</f>
        <v>0</v>
      </c>
      <c r="AG59" s="132">
        <f>IF((O59-'R Directo'!$Q$7)&gt;0,O59-'R Directo'!$Q$7,0)</f>
        <v>0</v>
      </c>
      <c r="AH59" s="132">
        <f>IF((P59-'R Directo'!$R$7)&gt;0,P59-'R Directo'!$R$7,0)</f>
        <v>0</v>
      </c>
      <c r="AI59" s="132">
        <f>IF((Q59-'R Directo'!$S$7)&gt;0,Q59-'R Directo'!$S$7,0)</f>
        <v>0</v>
      </c>
      <c r="AJ59" s="133">
        <f>IF((R59-'R Directo'!$T$7)&gt;0,R59-'R Directo'!$T$7,0)</f>
        <v>0</v>
      </c>
      <c r="AK59" s="355">
        <f t="shared" si="19"/>
        <v>3.3000000000000007</v>
      </c>
      <c r="AL59" s="118">
        <f t="shared" si="23"/>
        <v>0</v>
      </c>
      <c r="AM59" s="116">
        <f t="shared" si="20"/>
        <v>0</v>
      </c>
      <c r="AO59" s="353">
        <f>IF((D59-'R Directo'!$F$8)&gt;0,D59-'R Directo'!$F$8,0)</f>
        <v>0</v>
      </c>
      <c r="AP59" s="142">
        <f>IF((E59-'R Directo'!$G$8)&gt;0,E59-'R Directo'!$G$8,0)</f>
        <v>0</v>
      </c>
      <c r="AQ59" s="142">
        <f>IF((F59-'R Directo'!$H$8)&gt;0,F59-'R Directo'!$H$8,0)</f>
        <v>0</v>
      </c>
      <c r="AR59" s="142">
        <f>IF((G59-'R Directo'!$I$8)&gt;0,G59-'R Directo'!$I$8,0)</f>
        <v>0</v>
      </c>
      <c r="AS59" s="142">
        <f>IF((H59-'R Directo'!$J$8)&gt;0,H59-'R Directo'!$J$8,0)</f>
        <v>0</v>
      </c>
      <c r="AT59" s="142">
        <f>IF((I59-'R Directo'!$K$8)&gt;0,I59-'R Directo'!$K$8,0)</f>
        <v>0</v>
      </c>
      <c r="AU59" s="142">
        <f>IF((J59-'R Directo'!$L$8)&gt;0,J59-'R Directo'!$L$8,0)</f>
        <v>3</v>
      </c>
      <c r="AV59" s="142">
        <f>IF((K59-'R Directo'!$M$8)&gt;0,K59-'R Directo'!$M$8,0)</f>
        <v>0</v>
      </c>
      <c r="AW59" s="142">
        <f>IF((L59-'R Directo'!$N$8)&gt;0,L59-'R Directo'!$N$8,0)</f>
        <v>0</v>
      </c>
      <c r="AX59" s="142">
        <f>IF((M59-'R Directo'!$O$8)&gt;0,M59-'R Directo'!$O$8,0)</f>
        <v>0</v>
      </c>
      <c r="AY59" s="142">
        <f>IF((N59-'R Directo'!$P$8)&gt;0,N59-'R Directo'!$P$8,0)</f>
        <v>0</v>
      </c>
      <c r="AZ59" s="142">
        <f>IF((O59-'R Directo'!$Q$8)&gt;0,O59-'R Directo'!$Q$8,0)</f>
        <v>0</v>
      </c>
      <c r="BA59" s="142">
        <f>IF((P59-'R Directo'!$R$8)&gt;0,P59-'R Directo'!$R$8,0)</f>
        <v>0</v>
      </c>
      <c r="BB59" s="142">
        <f>IF((Q59-'R Directo'!$S$8)&gt;0,Q59-'R Directo'!$S$8,0)</f>
        <v>0</v>
      </c>
      <c r="BC59" s="142">
        <f>IF((R59-'R Directo'!$T$8)&gt;0,R59-'R Directo'!$T$8,0)</f>
        <v>0</v>
      </c>
      <c r="BD59" s="354">
        <f>IF((S59-'R Directo'!$U$8)&gt;0,S59-'R Directo'!$U$8,0)</f>
        <v>0</v>
      </c>
      <c r="BE59" s="127">
        <f t="shared" si="24"/>
        <v>3</v>
      </c>
      <c r="BF59" s="128">
        <f t="shared" si="21"/>
        <v>29</v>
      </c>
      <c r="BG59" s="118">
        <f t="shared" si="25"/>
        <v>0</v>
      </c>
      <c r="BH59" s="118">
        <f t="shared" si="22"/>
        <v>0</v>
      </c>
    </row>
    <row r="60" spans="2:60" ht="14.25">
      <c r="B60" s="129">
        <v>24</v>
      </c>
      <c r="C60" s="147">
        <f t="shared" si="26"/>
        <v>9</v>
      </c>
      <c r="D60" s="132">
        <f t="shared" si="27"/>
        <v>12</v>
      </c>
      <c r="E60" s="132">
        <f t="shared" si="28"/>
        <v>15</v>
      </c>
      <c r="F60" s="132">
        <f t="shared" si="29"/>
        <v>18</v>
      </c>
      <c r="G60" s="132">
        <f t="shared" si="30"/>
        <v>21</v>
      </c>
      <c r="H60" s="132">
        <f t="shared" si="31"/>
        <v>24</v>
      </c>
      <c r="I60" s="132">
        <f t="shared" si="32"/>
        <v>27</v>
      </c>
      <c r="J60" s="132">
        <f t="shared" si="33"/>
        <v>28</v>
      </c>
      <c r="K60" s="132">
        <f t="shared" si="34"/>
        <v>29</v>
      </c>
      <c r="L60" s="132">
        <f t="shared" si="35"/>
        <v>30</v>
      </c>
      <c r="M60" s="132">
        <f t="shared" si="36"/>
        <v>31</v>
      </c>
      <c r="N60" s="132">
        <f t="shared" si="37"/>
        <v>32</v>
      </c>
      <c r="O60" s="132">
        <f t="shared" si="38"/>
        <v>32</v>
      </c>
      <c r="P60" s="132">
        <f t="shared" si="39"/>
        <v>32</v>
      </c>
      <c r="Q60" s="132">
        <f t="shared" si="40"/>
        <v>32</v>
      </c>
      <c r="R60" s="132">
        <f t="shared" si="41"/>
        <v>32</v>
      </c>
      <c r="S60" s="133">
        <f t="shared" si="42"/>
        <v>32</v>
      </c>
      <c r="U60" s="147">
        <f>IF((C60-'R Directo'!$E$7)&gt;0,C60-'R Directo'!$E$7,0)</f>
        <v>0</v>
      </c>
      <c r="V60" s="132">
        <f>IF((D60-'R Directo'!$F$7)&gt;0,D60-'R Directo'!$F$7,0)</f>
        <v>0</v>
      </c>
      <c r="W60" s="132">
        <f>IF((E60-'R Directo'!$G$7)&gt;0,E60-'R Directo'!$G$7,0)</f>
        <v>0</v>
      </c>
      <c r="X60" s="132">
        <f>IF((F60-'R Directo'!$H$7)&gt;0,F60-'R Directo'!$H$7,0)</f>
        <v>0</v>
      </c>
      <c r="Y60" s="132">
        <f>IF((G60-'R Directo'!$I$7)&gt;0,G60-'R Directo'!$I$7,0)</f>
        <v>0</v>
      </c>
      <c r="Z60" s="132">
        <f>IF((H60-'R Directo'!$J$7)&gt;0,H60-'R Directo'!$J$7,0)</f>
        <v>0</v>
      </c>
      <c r="AA60" s="132">
        <f>IF((I60-'R Directo'!$K$7)&gt;0,I60-'R Directo'!$K$7,0)</f>
        <v>0</v>
      </c>
      <c r="AB60" s="132">
        <f>IF((J60-'R Directo'!$L$7)&gt;0,J60-'R Directo'!$L$7,0)</f>
        <v>2.3000000000000007</v>
      </c>
      <c r="AC60" s="132">
        <f>IF((K60-'R Directo'!$M$7)&gt;0,K60-'R Directo'!$M$7,0)</f>
        <v>0</v>
      </c>
      <c r="AD60" s="132">
        <f>IF((L60-'R Directo'!$N$7)&gt;0,L60-'R Directo'!$N$7,0)</f>
        <v>0</v>
      </c>
      <c r="AE60" s="132">
        <f>IF((M60-'R Directo'!$O$7)&gt;0,M60-'R Directo'!$O$7,0)</f>
        <v>0</v>
      </c>
      <c r="AF60" s="132">
        <f>IF((N60-'R Directo'!$P$7)&gt;0,N60-'R Directo'!$P$7,0)</f>
        <v>0</v>
      </c>
      <c r="AG60" s="132">
        <f>IF((O60-'R Directo'!$Q$7)&gt;0,O60-'R Directo'!$Q$7,0)</f>
        <v>0</v>
      </c>
      <c r="AH60" s="132">
        <f>IF((P60-'R Directo'!$R$7)&gt;0,P60-'R Directo'!$R$7,0)</f>
        <v>0</v>
      </c>
      <c r="AI60" s="132">
        <f>IF((Q60-'R Directo'!$S$7)&gt;0,Q60-'R Directo'!$S$7,0)</f>
        <v>0</v>
      </c>
      <c r="AJ60" s="133">
        <f>IF((R60-'R Directo'!$T$7)&gt;0,R60-'R Directo'!$T$7,0)</f>
        <v>0</v>
      </c>
      <c r="AK60" s="355">
        <f t="shared" si="19"/>
        <v>2.3000000000000007</v>
      </c>
      <c r="AL60" s="118">
        <f t="shared" si="23"/>
        <v>0</v>
      </c>
      <c r="AM60" s="116">
        <f t="shared" si="20"/>
        <v>0</v>
      </c>
      <c r="AO60" s="353">
        <f>IF((D60-'R Directo'!$F$8)&gt;0,D60-'R Directo'!$F$8,0)</f>
        <v>0</v>
      </c>
      <c r="AP60" s="142">
        <f>IF((E60-'R Directo'!$G$8)&gt;0,E60-'R Directo'!$G$8,0)</f>
        <v>0</v>
      </c>
      <c r="AQ60" s="142">
        <f>IF((F60-'R Directo'!$H$8)&gt;0,F60-'R Directo'!$H$8,0)</f>
        <v>0</v>
      </c>
      <c r="AR60" s="142">
        <f>IF((G60-'R Directo'!$I$8)&gt;0,G60-'R Directo'!$I$8,0)</f>
        <v>0</v>
      </c>
      <c r="AS60" s="142">
        <f>IF((H60-'R Directo'!$J$8)&gt;0,H60-'R Directo'!$J$8,0)</f>
        <v>0</v>
      </c>
      <c r="AT60" s="142">
        <f>IF((I60-'R Directo'!$K$8)&gt;0,I60-'R Directo'!$K$8,0)</f>
        <v>0</v>
      </c>
      <c r="AU60" s="142">
        <f>IF((J60-'R Directo'!$L$8)&gt;0,J60-'R Directo'!$L$8,0)</f>
        <v>2</v>
      </c>
      <c r="AV60" s="142">
        <f>IF((K60-'R Directo'!$M$8)&gt;0,K60-'R Directo'!$M$8,0)</f>
        <v>0</v>
      </c>
      <c r="AW60" s="142">
        <f>IF((L60-'R Directo'!$N$8)&gt;0,L60-'R Directo'!$N$8,0)</f>
        <v>0</v>
      </c>
      <c r="AX60" s="142">
        <f>IF((M60-'R Directo'!$O$8)&gt;0,M60-'R Directo'!$O$8,0)</f>
        <v>0</v>
      </c>
      <c r="AY60" s="142">
        <f>IF((N60-'R Directo'!$P$8)&gt;0,N60-'R Directo'!$P$8,0)</f>
        <v>0</v>
      </c>
      <c r="AZ60" s="142">
        <f>IF((O60-'R Directo'!$Q$8)&gt;0,O60-'R Directo'!$Q$8,0)</f>
        <v>0</v>
      </c>
      <c r="BA60" s="142">
        <f>IF((P60-'R Directo'!$R$8)&gt;0,P60-'R Directo'!$R$8,0)</f>
        <v>0</v>
      </c>
      <c r="BB60" s="142">
        <f>IF((Q60-'R Directo'!$S$8)&gt;0,Q60-'R Directo'!$S$8,0)</f>
        <v>0</v>
      </c>
      <c r="BC60" s="142">
        <f>IF((R60-'R Directo'!$T$8)&gt;0,R60-'R Directo'!$T$8,0)</f>
        <v>0</v>
      </c>
      <c r="BD60" s="354">
        <f>IF((S60-'R Directo'!$U$8)&gt;0,S60-'R Directo'!$U$8,0)</f>
        <v>0</v>
      </c>
      <c r="BE60" s="127">
        <f t="shared" si="24"/>
        <v>2</v>
      </c>
      <c r="BF60" s="128">
        <f t="shared" si="21"/>
        <v>28</v>
      </c>
      <c r="BG60" s="118">
        <f t="shared" si="25"/>
        <v>0</v>
      </c>
      <c r="BH60" s="118">
        <f t="shared" si="22"/>
        <v>0</v>
      </c>
    </row>
    <row r="61" spans="2:60" ht="14.25">
      <c r="B61" s="129">
        <v>25</v>
      </c>
      <c r="C61" s="147">
        <f t="shared" si="26"/>
        <v>8</v>
      </c>
      <c r="D61" s="132">
        <f t="shared" si="27"/>
        <v>11</v>
      </c>
      <c r="E61" s="132">
        <f t="shared" si="28"/>
        <v>14</v>
      </c>
      <c r="F61" s="132">
        <f t="shared" si="29"/>
        <v>17</v>
      </c>
      <c r="G61" s="132">
        <f t="shared" si="30"/>
        <v>20</v>
      </c>
      <c r="H61" s="132">
        <f t="shared" si="31"/>
        <v>23</v>
      </c>
      <c r="I61" s="132">
        <f t="shared" si="32"/>
        <v>26</v>
      </c>
      <c r="J61" s="132">
        <f t="shared" si="33"/>
        <v>27</v>
      </c>
      <c r="K61" s="132">
        <f t="shared" si="34"/>
        <v>28</v>
      </c>
      <c r="L61" s="132">
        <f t="shared" si="35"/>
        <v>29</v>
      </c>
      <c r="M61" s="132">
        <f t="shared" si="36"/>
        <v>30</v>
      </c>
      <c r="N61" s="132">
        <f t="shared" si="37"/>
        <v>31</v>
      </c>
      <c r="O61" s="132">
        <f t="shared" si="38"/>
        <v>31</v>
      </c>
      <c r="P61" s="132">
        <f t="shared" si="39"/>
        <v>31</v>
      </c>
      <c r="Q61" s="132">
        <f t="shared" si="40"/>
        <v>31</v>
      </c>
      <c r="R61" s="132">
        <f t="shared" si="41"/>
        <v>31</v>
      </c>
      <c r="S61" s="133">
        <f t="shared" si="42"/>
        <v>31</v>
      </c>
      <c r="U61" s="147">
        <f>IF((C61-'R Directo'!$E$7)&gt;0,C61-'R Directo'!$E$7,0)</f>
        <v>0</v>
      </c>
      <c r="V61" s="132">
        <f>IF((D61-'R Directo'!$F$7)&gt;0,D61-'R Directo'!$F$7,0)</f>
        <v>0</v>
      </c>
      <c r="W61" s="132">
        <f>IF((E61-'R Directo'!$G$7)&gt;0,E61-'R Directo'!$G$7,0)</f>
        <v>0</v>
      </c>
      <c r="X61" s="132">
        <f>IF((F61-'R Directo'!$H$7)&gt;0,F61-'R Directo'!$H$7,0)</f>
        <v>0</v>
      </c>
      <c r="Y61" s="132">
        <f>IF((G61-'R Directo'!$I$7)&gt;0,G61-'R Directo'!$I$7,0)</f>
        <v>0</v>
      </c>
      <c r="Z61" s="132">
        <f>IF((H61-'R Directo'!$J$7)&gt;0,H61-'R Directo'!$J$7,0)</f>
        <v>0</v>
      </c>
      <c r="AA61" s="132">
        <f>IF((I61-'R Directo'!$K$7)&gt;0,I61-'R Directo'!$K$7,0)</f>
        <v>0</v>
      </c>
      <c r="AB61" s="132">
        <f>IF((J61-'R Directo'!$L$7)&gt;0,J61-'R Directo'!$L$7,0)</f>
        <v>1.3000000000000007</v>
      </c>
      <c r="AC61" s="132">
        <f>IF((K61-'R Directo'!$M$7)&gt;0,K61-'R Directo'!$M$7,0)</f>
        <v>0</v>
      </c>
      <c r="AD61" s="132">
        <f>IF((L61-'R Directo'!$N$7)&gt;0,L61-'R Directo'!$N$7,0)</f>
        <v>0</v>
      </c>
      <c r="AE61" s="132">
        <f>IF((M61-'R Directo'!$O$7)&gt;0,M61-'R Directo'!$O$7,0)</f>
        <v>0</v>
      </c>
      <c r="AF61" s="132">
        <f>IF((N61-'R Directo'!$P$7)&gt;0,N61-'R Directo'!$P$7,0)</f>
        <v>0</v>
      </c>
      <c r="AG61" s="132">
        <f>IF((O61-'R Directo'!$Q$7)&gt;0,O61-'R Directo'!$Q$7,0)</f>
        <v>0</v>
      </c>
      <c r="AH61" s="132">
        <f>IF((P61-'R Directo'!$R$7)&gt;0,P61-'R Directo'!$R$7,0)</f>
        <v>0</v>
      </c>
      <c r="AI61" s="132">
        <f>IF((Q61-'R Directo'!$S$7)&gt;0,Q61-'R Directo'!$S$7,0)</f>
        <v>0</v>
      </c>
      <c r="AJ61" s="133">
        <f>IF((R61-'R Directo'!$T$7)&gt;0,R61-'R Directo'!$T$7,0)</f>
        <v>0</v>
      </c>
      <c r="AK61" s="355">
        <f t="shared" si="19"/>
        <v>1.3000000000000007</v>
      </c>
      <c r="AL61" s="118">
        <f t="shared" si="23"/>
        <v>0</v>
      </c>
      <c r="AM61" s="116">
        <f t="shared" si="20"/>
        <v>0</v>
      </c>
      <c r="AO61" s="353">
        <f>IF((D61-'R Directo'!$F$8)&gt;0,D61-'R Directo'!$F$8,0)</f>
        <v>0</v>
      </c>
      <c r="AP61" s="142">
        <f>IF((E61-'R Directo'!$G$8)&gt;0,E61-'R Directo'!$G$8,0)</f>
        <v>0</v>
      </c>
      <c r="AQ61" s="142">
        <f>IF((F61-'R Directo'!$H$8)&gt;0,F61-'R Directo'!$H$8,0)</f>
        <v>0</v>
      </c>
      <c r="AR61" s="142">
        <f>IF((G61-'R Directo'!$I$8)&gt;0,G61-'R Directo'!$I$8,0)</f>
        <v>0</v>
      </c>
      <c r="AS61" s="142">
        <f>IF((H61-'R Directo'!$J$8)&gt;0,H61-'R Directo'!$J$8,0)</f>
        <v>0</v>
      </c>
      <c r="AT61" s="142">
        <f>IF((I61-'R Directo'!$K$8)&gt;0,I61-'R Directo'!$K$8,0)</f>
        <v>0</v>
      </c>
      <c r="AU61" s="142">
        <f>IF((J61-'R Directo'!$L$8)&gt;0,J61-'R Directo'!$L$8,0)</f>
        <v>1</v>
      </c>
      <c r="AV61" s="142">
        <f>IF((K61-'R Directo'!$M$8)&gt;0,K61-'R Directo'!$M$8,0)</f>
        <v>0</v>
      </c>
      <c r="AW61" s="142">
        <f>IF((L61-'R Directo'!$N$8)&gt;0,L61-'R Directo'!$N$8,0)</f>
        <v>0</v>
      </c>
      <c r="AX61" s="142">
        <f>IF((M61-'R Directo'!$O$8)&gt;0,M61-'R Directo'!$O$8,0)</f>
        <v>0</v>
      </c>
      <c r="AY61" s="142">
        <f>IF((N61-'R Directo'!$P$8)&gt;0,N61-'R Directo'!$P$8,0)</f>
        <v>0</v>
      </c>
      <c r="AZ61" s="142">
        <f>IF((O61-'R Directo'!$Q$8)&gt;0,O61-'R Directo'!$Q$8,0)</f>
        <v>0</v>
      </c>
      <c r="BA61" s="142">
        <f>IF((P61-'R Directo'!$R$8)&gt;0,P61-'R Directo'!$R$8,0)</f>
        <v>0</v>
      </c>
      <c r="BB61" s="142">
        <f>IF((Q61-'R Directo'!$S$8)&gt;0,Q61-'R Directo'!$S$8,0)</f>
        <v>0</v>
      </c>
      <c r="BC61" s="142">
        <f>IF((R61-'R Directo'!$T$8)&gt;0,R61-'R Directo'!$T$8,0)</f>
        <v>0</v>
      </c>
      <c r="BD61" s="354">
        <f>IF((S61-'R Directo'!$U$8)&gt;0,S61-'R Directo'!$U$8,0)</f>
        <v>0</v>
      </c>
      <c r="BE61" s="127">
        <f t="shared" si="24"/>
        <v>1</v>
      </c>
      <c r="BF61" s="128">
        <f t="shared" si="21"/>
        <v>27</v>
      </c>
      <c r="BG61" s="118">
        <f t="shared" si="25"/>
        <v>0</v>
      </c>
      <c r="BH61" s="118">
        <f t="shared" si="22"/>
        <v>0</v>
      </c>
    </row>
    <row r="62" spans="2:60" ht="14.25">
      <c r="B62" s="129">
        <v>26</v>
      </c>
      <c r="C62" s="147">
        <f t="shared" si="26"/>
        <v>7</v>
      </c>
      <c r="D62" s="132">
        <f t="shared" si="27"/>
        <v>10</v>
      </c>
      <c r="E62" s="132">
        <f t="shared" si="28"/>
        <v>13</v>
      </c>
      <c r="F62" s="132">
        <f t="shared" si="29"/>
        <v>16</v>
      </c>
      <c r="G62" s="132">
        <f t="shared" si="30"/>
        <v>19</v>
      </c>
      <c r="H62" s="132">
        <f t="shared" si="31"/>
        <v>22</v>
      </c>
      <c r="I62" s="132">
        <f t="shared" si="32"/>
        <v>25</v>
      </c>
      <c r="J62" s="132">
        <f t="shared" si="33"/>
        <v>26</v>
      </c>
      <c r="K62" s="132">
        <f t="shared" si="34"/>
        <v>27</v>
      </c>
      <c r="L62" s="132">
        <f t="shared" si="35"/>
        <v>28</v>
      </c>
      <c r="M62" s="132">
        <f t="shared" si="36"/>
        <v>29</v>
      </c>
      <c r="N62" s="132">
        <f t="shared" si="37"/>
        <v>30</v>
      </c>
      <c r="O62" s="132">
        <f t="shared" si="38"/>
        <v>30</v>
      </c>
      <c r="P62" s="132">
        <f t="shared" si="39"/>
        <v>30</v>
      </c>
      <c r="Q62" s="132">
        <f t="shared" si="40"/>
        <v>30</v>
      </c>
      <c r="R62" s="132">
        <f t="shared" si="41"/>
        <v>30</v>
      </c>
      <c r="S62" s="133">
        <f t="shared" si="42"/>
        <v>30</v>
      </c>
      <c r="U62" s="147">
        <f>IF((C62-'R Directo'!$E$7)&gt;0,C62-'R Directo'!$E$7,0)</f>
        <v>0</v>
      </c>
      <c r="V62" s="132">
        <f>IF((D62-'R Directo'!$F$7)&gt;0,D62-'R Directo'!$F$7,0)</f>
        <v>0</v>
      </c>
      <c r="W62" s="132">
        <f>IF((E62-'R Directo'!$G$7)&gt;0,E62-'R Directo'!$G$7,0)</f>
        <v>0</v>
      </c>
      <c r="X62" s="132">
        <f>IF((F62-'R Directo'!$H$7)&gt;0,F62-'R Directo'!$H$7,0)</f>
        <v>0</v>
      </c>
      <c r="Y62" s="132">
        <f>IF((G62-'R Directo'!$I$7)&gt;0,G62-'R Directo'!$I$7,0)</f>
        <v>0</v>
      </c>
      <c r="Z62" s="132">
        <f>IF((H62-'R Directo'!$J$7)&gt;0,H62-'R Directo'!$J$7,0)</f>
        <v>0</v>
      </c>
      <c r="AA62" s="132">
        <f>IF((I62-'R Directo'!$K$7)&gt;0,I62-'R Directo'!$K$7,0)</f>
        <v>0</v>
      </c>
      <c r="AB62" s="132">
        <f>IF((J62-'R Directo'!$L$7)&gt;0,J62-'R Directo'!$L$7,0)</f>
        <v>0.30000000000000071</v>
      </c>
      <c r="AC62" s="132">
        <f>IF((K62-'R Directo'!$M$7)&gt;0,K62-'R Directo'!$M$7,0)</f>
        <v>0</v>
      </c>
      <c r="AD62" s="132">
        <f>IF((L62-'R Directo'!$N$7)&gt;0,L62-'R Directo'!$N$7,0)</f>
        <v>0</v>
      </c>
      <c r="AE62" s="132">
        <f>IF((M62-'R Directo'!$O$7)&gt;0,M62-'R Directo'!$O$7,0)</f>
        <v>0</v>
      </c>
      <c r="AF62" s="132">
        <f>IF((N62-'R Directo'!$P$7)&gt;0,N62-'R Directo'!$P$7,0)</f>
        <v>0</v>
      </c>
      <c r="AG62" s="132">
        <f>IF((O62-'R Directo'!$Q$7)&gt;0,O62-'R Directo'!$Q$7,0)</f>
        <v>0</v>
      </c>
      <c r="AH62" s="132">
        <f>IF((P62-'R Directo'!$R$7)&gt;0,P62-'R Directo'!$R$7,0)</f>
        <v>0</v>
      </c>
      <c r="AI62" s="132">
        <f>IF((Q62-'R Directo'!$S$7)&gt;0,Q62-'R Directo'!$S$7,0)</f>
        <v>0</v>
      </c>
      <c r="AJ62" s="133">
        <f>IF((R62-'R Directo'!$T$7)&gt;0,R62-'R Directo'!$T$7,0)</f>
        <v>0</v>
      </c>
      <c r="AK62" s="355">
        <f t="shared" si="19"/>
        <v>0.30000000000000071</v>
      </c>
      <c r="AL62" s="118">
        <f t="shared" si="23"/>
        <v>0</v>
      </c>
      <c r="AM62" s="116">
        <f t="shared" si="20"/>
        <v>0</v>
      </c>
      <c r="AO62" s="353">
        <f>IF((D62-'R Directo'!$F$8)&gt;0,D62-'R Directo'!$F$8,0)</f>
        <v>0</v>
      </c>
      <c r="AP62" s="142">
        <f>IF((E62-'R Directo'!$G$8)&gt;0,E62-'R Directo'!$G$8,0)</f>
        <v>0</v>
      </c>
      <c r="AQ62" s="142">
        <f>IF((F62-'R Directo'!$H$8)&gt;0,F62-'R Directo'!$H$8,0)</f>
        <v>0</v>
      </c>
      <c r="AR62" s="142">
        <f>IF((G62-'R Directo'!$I$8)&gt;0,G62-'R Directo'!$I$8,0)</f>
        <v>0</v>
      </c>
      <c r="AS62" s="142">
        <f>IF((H62-'R Directo'!$J$8)&gt;0,H62-'R Directo'!$J$8,0)</f>
        <v>0</v>
      </c>
      <c r="AT62" s="142">
        <f>IF((I62-'R Directo'!$K$8)&gt;0,I62-'R Directo'!$K$8,0)</f>
        <v>0</v>
      </c>
      <c r="AU62" s="142">
        <f>IF((J62-'R Directo'!$L$8)&gt;0,J62-'R Directo'!$L$8,0)</f>
        <v>0</v>
      </c>
      <c r="AV62" s="142">
        <f>IF((K62-'R Directo'!$M$8)&gt;0,K62-'R Directo'!$M$8,0)</f>
        <v>0</v>
      </c>
      <c r="AW62" s="142">
        <f>IF((L62-'R Directo'!$N$8)&gt;0,L62-'R Directo'!$N$8,0)</f>
        <v>0</v>
      </c>
      <c r="AX62" s="142">
        <f>IF((M62-'R Directo'!$O$8)&gt;0,M62-'R Directo'!$O$8,0)</f>
        <v>0</v>
      </c>
      <c r="AY62" s="142">
        <f>IF((N62-'R Directo'!$P$8)&gt;0,N62-'R Directo'!$P$8,0)</f>
        <v>0</v>
      </c>
      <c r="AZ62" s="142">
        <f>IF((O62-'R Directo'!$Q$8)&gt;0,O62-'R Directo'!$Q$8,0)</f>
        <v>0</v>
      </c>
      <c r="BA62" s="142">
        <f>IF((P62-'R Directo'!$R$8)&gt;0,P62-'R Directo'!$R$8,0)</f>
        <v>0</v>
      </c>
      <c r="BB62" s="142">
        <f>IF((Q62-'R Directo'!$S$8)&gt;0,Q62-'R Directo'!$S$8,0)</f>
        <v>0</v>
      </c>
      <c r="BC62" s="142">
        <f>IF((R62-'R Directo'!$T$8)&gt;0,R62-'R Directo'!$T$8,0)</f>
        <v>0</v>
      </c>
      <c r="BD62" s="354">
        <f>IF((S62-'R Directo'!$U$8)&gt;0,S62-'R Directo'!$U$8,0)</f>
        <v>0</v>
      </c>
      <c r="BE62" s="127">
        <f t="shared" si="24"/>
        <v>0</v>
      </c>
      <c r="BF62" s="128">
        <f t="shared" si="21"/>
        <v>26</v>
      </c>
      <c r="BG62" s="118">
        <f t="shared" si="25"/>
        <v>0</v>
      </c>
      <c r="BH62" s="118">
        <f t="shared" si="22"/>
        <v>0</v>
      </c>
    </row>
    <row r="63" spans="2:60" ht="14.25">
      <c r="B63" s="129">
        <v>27</v>
      </c>
      <c r="C63" s="147">
        <f t="shared" si="26"/>
        <v>6</v>
      </c>
      <c r="D63" s="132">
        <f t="shared" si="27"/>
        <v>9</v>
      </c>
      <c r="E63" s="132">
        <f t="shared" si="28"/>
        <v>12</v>
      </c>
      <c r="F63" s="132">
        <f t="shared" si="29"/>
        <v>15</v>
      </c>
      <c r="G63" s="132">
        <f t="shared" si="30"/>
        <v>18</v>
      </c>
      <c r="H63" s="132">
        <f t="shared" si="31"/>
        <v>21</v>
      </c>
      <c r="I63" s="132">
        <f t="shared" si="32"/>
        <v>24</v>
      </c>
      <c r="J63" s="132">
        <f t="shared" si="33"/>
        <v>25</v>
      </c>
      <c r="K63" s="132">
        <f t="shared" si="34"/>
        <v>26</v>
      </c>
      <c r="L63" s="132">
        <f t="shared" si="35"/>
        <v>27</v>
      </c>
      <c r="M63" s="132">
        <f t="shared" si="36"/>
        <v>28</v>
      </c>
      <c r="N63" s="132">
        <f t="shared" si="37"/>
        <v>29</v>
      </c>
      <c r="O63" s="132">
        <f t="shared" si="38"/>
        <v>29</v>
      </c>
      <c r="P63" s="132">
        <f t="shared" si="39"/>
        <v>29</v>
      </c>
      <c r="Q63" s="132">
        <f t="shared" si="40"/>
        <v>29</v>
      </c>
      <c r="R63" s="132">
        <f t="shared" si="41"/>
        <v>29</v>
      </c>
      <c r="S63" s="133">
        <f t="shared" si="42"/>
        <v>29</v>
      </c>
      <c r="U63" s="147">
        <f>IF((C63-'R Directo'!$E$7)&gt;0,C63-'R Directo'!$E$7,0)</f>
        <v>0</v>
      </c>
      <c r="V63" s="132">
        <f>IF((D63-'R Directo'!$F$7)&gt;0,D63-'R Directo'!$F$7,0)</f>
        <v>0</v>
      </c>
      <c r="W63" s="132">
        <f>IF((E63-'R Directo'!$G$7)&gt;0,E63-'R Directo'!$G$7,0)</f>
        <v>0</v>
      </c>
      <c r="X63" s="132">
        <f>IF((F63-'R Directo'!$H$7)&gt;0,F63-'R Directo'!$H$7,0)</f>
        <v>0</v>
      </c>
      <c r="Y63" s="132">
        <f>IF((G63-'R Directo'!$I$7)&gt;0,G63-'R Directo'!$I$7,0)</f>
        <v>0</v>
      </c>
      <c r="Z63" s="132">
        <f>IF((H63-'R Directo'!$J$7)&gt;0,H63-'R Directo'!$J$7,0)</f>
        <v>0</v>
      </c>
      <c r="AA63" s="132">
        <f>IF((I63-'R Directo'!$K$7)&gt;0,I63-'R Directo'!$K$7,0)</f>
        <v>0</v>
      </c>
      <c r="AB63" s="132">
        <f>IF((J63-'R Directo'!$L$7)&gt;0,J63-'R Directo'!$L$7,0)</f>
        <v>0</v>
      </c>
      <c r="AC63" s="132">
        <f>IF((K63-'R Directo'!$M$7)&gt;0,K63-'R Directo'!$M$7,0)</f>
        <v>0</v>
      </c>
      <c r="AD63" s="132">
        <f>IF((L63-'R Directo'!$N$7)&gt;0,L63-'R Directo'!$N$7,0)</f>
        <v>0</v>
      </c>
      <c r="AE63" s="132">
        <f>IF((M63-'R Directo'!$O$7)&gt;0,M63-'R Directo'!$O$7,0)</f>
        <v>0</v>
      </c>
      <c r="AF63" s="132">
        <f>IF((N63-'R Directo'!$P$7)&gt;0,N63-'R Directo'!$P$7,0)</f>
        <v>0</v>
      </c>
      <c r="AG63" s="132">
        <f>IF((O63-'R Directo'!$Q$7)&gt;0,O63-'R Directo'!$Q$7,0)</f>
        <v>0</v>
      </c>
      <c r="AH63" s="132">
        <f>IF((P63-'R Directo'!$R$7)&gt;0,P63-'R Directo'!$R$7,0)</f>
        <v>0</v>
      </c>
      <c r="AI63" s="132">
        <f>IF((Q63-'R Directo'!$S$7)&gt;0,Q63-'R Directo'!$S$7,0)</f>
        <v>0</v>
      </c>
      <c r="AJ63" s="133">
        <f>IF((R63-'R Directo'!$T$7)&gt;0,R63-'R Directo'!$T$7,0)</f>
        <v>0</v>
      </c>
      <c r="AK63" s="355">
        <f t="shared" si="19"/>
        <v>0</v>
      </c>
      <c r="AL63" s="118">
        <f t="shared" si="23"/>
        <v>0</v>
      </c>
      <c r="AM63" s="116">
        <f t="shared" si="20"/>
        <v>0</v>
      </c>
      <c r="AO63" s="353">
        <f>IF((D63-'R Directo'!$F$8)&gt;0,D63-'R Directo'!$F$8,0)</f>
        <v>0</v>
      </c>
      <c r="AP63" s="142">
        <f>IF((E63-'R Directo'!$G$8)&gt;0,E63-'R Directo'!$G$8,0)</f>
        <v>0</v>
      </c>
      <c r="AQ63" s="142">
        <f>IF((F63-'R Directo'!$H$8)&gt;0,F63-'R Directo'!$H$8,0)</f>
        <v>0</v>
      </c>
      <c r="AR63" s="142">
        <f>IF((G63-'R Directo'!$I$8)&gt;0,G63-'R Directo'!$I$8,0)</f>
        <v>0</v>
      </c>
      <c r="AS63" s="142">
        <f>IF((H63-'R Directo'!$J$8)&gt;0,H63-'R Directo'!$J$8,0)</f>
        <v>0</v>
      </c>
      <c r="AT63" s="142">
        <f>IF((I63-'R Directo'!$K$8)&gt;0,I63-'R Directo'!$K$8,0)</f>
        <v>0</v>
      </c>
      <c r="AU63" s="142">
        <f>IF((J63-'R Directo'!$L$8)&gt;0,J63-'R Directo'!$L$8,0)</f>
        <v>0</v>
      </c>
      <c r="AV63" s="142">
        <f>IF((K63-'R Directo'!$M$8)&gt;0,K63-'R Directo'!$M$8,0)</f>
        <v>0</v>
      </c>
      <c r="AW63" s="142">
        <f>IF((L63-'R Directo'!$N$8)&gt;0,L63-'R Directo'!$N$8,0)</f>
        <v>0</v>
      </c>
      <c r="AX63" s="142">
        <f>IF((M63-'R Directo'!$O$8)&gt;0,M63-'R Directo'!$O$8,0)</f>
        <v>0</v>
      </c>
      <c r="AY63" s="142">
        <f>IF((N63-'R Directo'!$P$8)&gt;0,N63-'R Directo'!$P$8,0)</f>
        <v>0</v>
      </c>
      <c r="AZ63" s="142">
        <f>IF((O63-'R Directo'!$Q$8)&gt;0,O63-'R Directo'!$Q$8,0)</f>
        <v>0</v>
      </c>
      <c r="BA63" s="142">
        <f>IF((P63-'R Directo'!$R$8)&gt;0,P63-'R Directo'!$R$8,0)</f>
        <v>0</v>
      </c>
      <c r="BB63" s="142">
        <f>IF((Q63-'R Directo'!$S$8)&gt;0,Q63-'R Directo'!$S$8,0)</f>
        <v>0</v>
      </c>
      <c r="BC63" s="142">
        <f>IF((R63-'R Directo'!$T$8)&gt;0,R63-'R Directo'!$T$8,0)</f>
        <v>0</v>
      </c>
      <c r="BD63" s="354">
        <f>IF((S63-'R Directo'!$U$8)&gt;0,S63-'R Directo'!$U$8,0)</f>
        <v>0</v>
      </c>
      <c r="BE63" s="127">
        <f t="shared" si="24"/>
        <v>0</v>
      </c>
      <c r="BF63" s="128">
        <f t="shared" si="21"/>
        <v>25</v>
      </c>
      <c r="BG63" s="118">
        <f t="shared" si="25"/>
        <v>0</v>
      </c>
      <c r="BH63" s="118">
        <f t="shared" si="22"/>
        <v>0</v>
      </c>
    </row>
    <row r="64" spans="2:60" ht="14.25">
      <c r="B64" s="129">
        <v>28</v>
      </c>
      <c r="C64" s="147">
        <f t="shared" si="26"/>
        <v>5</v>
      </c>
      <c r="D64" s="132">
        <f t="shared" si="27"/>
        <v>8</v>
      </c>
      <c r="E64" s="132">
        <f t="shared" si="28"/>
        <v>11</v>
      </c>
      <c r="F64" s="132">
        <f t="shared" si="29"/>
        <v>14</v>
      </c>
      <c r="G64" s="132">
        <f t="shared" si="30"/>
        <v>17</v>
      </c>
      <c r="H64" s="132">
        <f t="shared" si="31"/>
        <v>20</v>
      </c>
      <c r="I64" s="132">
        <f t="shared" si="32"/>
        <v>23</v>
      </c>
      <c r="J64" s="132">
        <f t="shared" si="33"/>
        <v>24</v>
      </c>
      <c r="K64" s="132">
        <f t="shared" si="34"/>
        <v>25</v>
      </c>
      <c r="L64" s="132">
        <f t="shared" si="35"/>
        <v>26</v>
      </c>
      <c r="M64" s="132">
        <f t="shared" si="36"/>
        <v>27</v>
      </c>
      <c r="N64" s="132">
        <f t="shared" si="37"/>
        <v>28</v>
      </c>
      <c r="O64" s="132">
        <f t="shared" si="38"/>
        <v>28</v>
      </c>
      <c r="P64" s="132">
        <f t="shared" si="39"/>
        <v>28</v>
      </c>
      <c r="Q64" s="132">
        <f t="shared" si="40"/>
        <v>28</v>
      </c>
      <c r="R64" s="132">
        <f t="shared" si="41"/>
        <v>28</v>
      </c>
      <c r="S64" s="133">
        <f t="shared" si="42"/>
        <v>28</v>
      </c>
      <c r="U64" s="147">
        <f>IF((C64-'R Directo'!$E$7)&gt;0,C64-'R Directo'!$E$7,0)</f>
        <v>0</v>
      </c>
      <c r="V64" s="132">
        <f>IF((D64-'R Directo'!$F$7)&gt;0,D64-'R Directo'!$F$7,0)</f>
        <v>0</v>
      </c>
      <c r="W64" s="132">
        <f>IF((E64-'R Directo'!$G$7)&gt;0,E64-'R Directo'!$G$7,0)</f>
        <v>0</v>
      </c>
      <c r="X64" s="132">
        <f>IF((F64-'R Directo'!$H$7)&gt;0,F64-'R Directo'!$H$7,0)</f>
        <v>0</v>
      </c>
      <c r="Y64" s="132">
        <f>IF((G64-'R Directo'!$I$7)&gt;0,G64-'R Directo'!$I$7,0)</f>
        <v>0</v>
      </c>
      <c r="Z64" s="132">
        <f>IF((H64-'R Directo'!$J$7)&gt;0,H64-'R Directo'!$J$7,0)</f>
        <v>0</v>
      </c>
      <c r="AA64" s="132">
        <f>IF((I64-'R Directo'!$K$7)&gt;0,I64-'R Directo'!$K$7,0)</f>
        <v>0</v>
      </c>
      <c r="AB64" s="132">
        <f>IF((J64-'R Directo'!$L$7)&gt;0,J64-'R Directo'!$L$7,0)</f>
        <v>0</v>
      </c>
      <c r="AC64" s="132">
        <f>IF((K64-'R Directo'!$M$7)&gt;0,K64-'R Directo'!$M$7,0)</f>
        <v>0</v>
      </c>
      <c r="AD64" s="132">
        <f>IF((L64-'R Directo'!$N$7)&gt;0,L64-'R Directo'!$N$7,0)</f>
        <v>0</v>
      </c>
      <c r="AE64" s="132">
        <f>IF((M64-'R Directo'!$O$7)&gt;0,M64-'R Directo'!$O$7,0)</f>
        <v>0</v>
      </c>
      <c r="AF64" s="132">
        <f>IF((N64-'R Directo'!$P$7)&gt;0,N64-'R Directo'!$P$7,0)</f>
        <v>0</v>
      </c>
      <c r="AG64" s="132">
        <f>IF((O64-'R Directo'!$Q$7)&gt;0,O64-'R Directo'!$Q$7,0)</f>
        <v>0</v>
      </c>
      <c r="AH64" s="132">
        <f>IF((P64-'R Directo'!$R$7)&gt;0,P64-'R Directo'!$R$7,0)</f>
        <v>0</v>
      </c>
      <c r="AI64" s="132">
        <f>IF((Q64-'R Directo'!$S$7)&gt;0,Q64-'R Directo'!$S$7,0)</f>
        <v>0</v>
      </c>
      <c r="AJ64" s="133">
        <f>IF((R64-'R Directo'!$T$7)&gt;0,R64-'R Directo'!$T$7,0)</f>
        <v>0</v>
      </c>
      <c r="AK64" s="355">
        <f t="shared" si="19"/>
        <v>0</v>
      </c>
      <c r="AL64" s="118">
        <f t="shared" si="23"/>
        <v>0</v>
      </c>
      <c r="AM64" s="116">
        <f t="shared" si="20"/>
        <v>0</v>
      </c>
      <c r="AO64" s="353">
        <f>IF((D64-'R Directo'!$F$8)&gt;0,D64-'R Directo'!$F$8,0)</f>
        <v>0</v>
      </c>
      <c r="AP64" s="142">
        <f>IF((E64-'R Directo'!$G$8)&gt;0,E64-'R Directo'!$G$8,0)</f>
        <v>0</v>
      </c>
      <c r="AQ64" s="142">
        <f>IF((F64-'R Directo'!$H$8)&gt;0,F64-'R Directo'!$H$8,0)</f>
        <v>0</v>
      </c>
      <c r="AR64" s="142">
        <f>IF((G64-'R Directo'!$I$8)&gt;0,G64-'R Directo'!$I$8,0)</f>
        <v>0</v>
      </c>
      <c r="AS64" s="142">
        <f>IF((H64-'R Directo'!$J$8)&gt;0,H64-'R Directo'!$J$8,0)</f>
        <v>0</v>
      </c>
      <c r="AT64" s="142">
        <f>IF((I64-'R Directo'!$K$8)&gt;0,I64-'R Directo'!$K$8,0)</f>
        <v>0</v>
      </c>
      <c r="AU64" s="142">
        <f>IF((J64-'R Directo'!$L$8)&gt;0,J64-'R Directo'!$L$8,0)</f>
        <v>0</v>
      </c>
      <c r="AV64" s="142">
        <f>IF((K64-'R Directo'!$M$8)&gt;0,K64-'R Directo'!$M$8,0)</f>
        <v>0</v>
      </c>
      <c r="AW64" s="142">
        <f>IF((L64-'R Directo'!$N$8)&gt;0,L64-'R Directo'!$N$8,0)</f>
        <v>0</v>
      </c>
      <c r="AX64" s="142">
        <f>IF((M64-'R Directo'!$O$8)&gt;0,M64-'R Directo'!$O$8,0)</f>
        <v>0</v>
      </c>
      <c r="AY64" s="142">
        <f>IF((N64-'R Directo'!$P$8)&gt;0,N64-'R Directo'!$P$8,0)</f>
        <v>0</v>
      </c>
      <c r="AZ64" s="142">
        <f>IF((O64-'R Directo'!$Q$8)&gt;0,O64-'R Directo'!$Q$8,0)</f>
        <v>0</v>
      </c>
      <c r="BA64" s="142">
        <f>IF((P64-'R Directo'!$R$8)&gt;0,P64-'R Directo'!$R$8,0)</f>
        <v>0</v>
      </c>
      <c r="BB64" s="142">
        <f>IF((Q64-'R Directo'!$S$8)&gt;0,Q64-'R Directo'!$S$8,0)</f>
        <v>0</v>
      </c>
      <c r="BC64" s="142">
        <f>IF((R64-'R Directo'!$T$8)&gt;0,R64-'R Directo'!$T$8,0)</f>
        <v>0</v>
      </c>
      <c r="BD64" s="354">
        <f>IF((S64-'R Directo'!$U$8)&gt;0,S64-'R Directo'!$U$8,0)</f>
        <v>0</v>
      </c>
      <c r="BE64" s="127">
        <f t="shared" si="24"/>
        <v>0</v>
      </c>
      <c r="BF64" s="128">
        <f t="shared" si="21"/>
        <v>24</v>
      </c>
      <c r="BG64" s="118">
        <f t="shared" si="25"/>
        <v>0</v>
      </c>
      <c r="BH64" s="118">
        <f t="shared" si="22"/>
        <v>0</v>
      </c>
    </row>
    <row r="65" spans="2:60" ht="14.25">
      <c r="B65" s="129">
        <v>29</v>
      </c>
      <c r="C65" s="147">
        <f t="shared" si="26"/>
        <v>4</v>
      </c>
      <c r="D65" s="132">
        <f t="shared" si="27"/>
        <v>7</v>
      </c>
      <c r="E65" s="132">
        <f t="shared" si="28"/>
        <v>10</v>
      </c>
      <c r="F65" s="132">
        <f t="shared" si="29"/>
        <v>13</v>
      </c>
      <c r="G65" s="132">
        <f t="shared" si="30"/>
        <v>16</v>
      </c>
      <c r="H65" s="132">
        <f t="shared" si="31"/>
        <v>19</v>
      </c>
      <c r="I65" s="132">
        <f t="shared" si="32"/>
        <v>22</v>
      </c>
      <c r="J65" s="132">
        <f t="shared" si="33"/>
        <v>23</v>
      </c>
      <c r="K65" s="132">
        <f t="shared" si="34"/>
        <v>24</v>
      </c>
      <c r="L65" s="132">
        <f t="shared" si="35"/>
        <v>25</v>
      </c>
      <c r="M65" s="132">
        <f t="shared" si="36"/>
        <v>26</v>
      </c>
      <c r="N65" s="132">
        <f t="shared" si="37"/>
        <v>27</v>
      </c>
      <c r="O65" s="132">
        <f t="shared" si="38"/>
        <v>27</v>
      </c>
      <c r="P65" s="132">
        <f t="shared" si="39"/>
        <v>27</v>
      </c>
      <c r="Q65" s="132">
        <f t="shared" si="40"/>
        <v>27</v>
      </c>
      <c r="R65" s="132">
        <f t="shared" si="41"/>
        <v>27</v>
      </c>
      <c r="S65" s="133">
        <f t="shared" si="42"/>
        <v>27</v>
      </c>
      <c r="U65" s="147">
        <f>IF((C65-'R Directo'!$E$7)&gt;0,C65-'R Directo'!$E$7,0)</f>
        <v>0</v>
      </c>
      <c r="V65" s="132">
        <f>IF((D65-'R Directo'!$F$7)&gt;0,D65-'R Directo'!$F$7,0)</f>
        <v>0</v>
      </c>
      <c r="W65" s="132">
        <f>IF((E65-'R Directo'!$G$7)&gt;0,E65-'R Directo'!$G$7,0)</f>
        <v>0</v>
      </c>
      <c r="X65" s="132">
        <f>IF((F65-'R Directo'!$H$7)&gt;0,F65-'R Directo'!$H$7,0)</f>
        <v>0</v>
      </c>
      <c r="Y65" s="132">
        <f>IF((G65-'R Directo'!$I$7)&gt;0,G65-'R Directo'!$I$7,0)</f>
        <v>0</v>
      </c>
      <c r="Z65" s="132">
        <f>IF((H65-'R Directo'!$J$7)&gt;0,H65-'R Directo'!$J$7,0)</f>
        <v>0</v>
      </c>
      <c r="AA65" s="132">
        <f>IF((I65-'R Directo'!$K$7)&gt;0,I65-'R Directo'!$K$7,0)</f>
        <v>0</v>
      </c>
      <c r="AB65" s="132">
        <f>IF((J65-'R Directo'!$L$7)&gt;0,J65-'R Directo'!$L$7,0)</f>
        <v>0</v>
      </c>
      <c r="AC65" s="132">
        <f>IF((K65-'R Directo'!$M$7)&gt;0,K65-'R Directo'!$M$7,0)</f>
        <v>0</v>
      </c>
      <c r="AD65" s="132">
        <f>IF((L65-'R Directo'!$N$7)&gt;0,L65-'R Directo'!$N$7,0)</f>
        <v>0</v>
      </c>
      <c r="AE65" s="132">
        <f>IF((M65-'R Directo'!$O$7)&gt;0,M65-'R Directo'!$O$7,0)</f>
        <v>0</v>
      </c>
      <c r="AF65" s="132">
        <f>IF((N65-'R Directo'!$P$7)&gt;0,N65-'R Directo'!$P$7,0)</f>
        <v>0</v>
      </c>
      <c r="AG65" s="132">
        <f>IF((O65-'R Directo'!$Q$7)&gt;0,O65-'R Directo'!$Q$7,0)</f>
        <v>0</v>
      </c>
      <c r="AH65" s="132">
        <f>IF((P65-'R Directo'!$R$7)&gt;0,P65-'R Directo'!$R$7,0)</f>
        <v>0</v>
      </c>
      <c r="AI65" s="132">
        <f>IF((Q65-'R Directo'!$S$7)&gt;0,Q65-'R Directo'!$S$7,0)</f>
        <v>0</v>
      </c>
      <c r="AJ65" s="133">
        <f>IF((R65-'R Directo'!$T$7)&gt;0,R65-'R Directo'!$T$7,0)</f>
        <v>0</v>
      </c>
      <c r="AK65" s="355">
        <f t="shared" si="19"/>
        <v>0</v>
      </c>
      <c r="AL65" s="118">
        <f t="shared" si="23"/>
        <v>0</v>
      </c>
      <c r="AM65" s="116">
        <f t="shared" si="20"/>
        <v>0</v>
      </c>
      <c r="AO65" s="353">
        <f>IF((D65-'R Directo'!$F$8)&gt;0,D65-'R Directo'!$F$8,0)</f>
        <v>0</v>
      </c>
      <c r="AP65" s="142">
        <f>IF((E65-'R Directo'!$G$8)&gt;0,E65-'R Directo'!$G$8,0)</f>
        <v>0</v>
      </c>
      <c r="AQ65" s="142">
        <f>IF((F65-'R Directo'!$H$8)&gt;0,F65-'R Directo'!$H$8,0)</f>
        <v>0</v>
      </c>
      <c r="AR65" s="142">
        <f>IF((G65-'R Directo'!$I$8)&gt;0,G65-'R Directo'!$I$8,0)</f>
        <v>0</v>
      </c>
      <c r="AS65" s="142">
        <f>IF((H65-'R Directo'!$J$8)&gt;0,H65-'R Directo'!$J$8,0)</f>
        <v>0</v>
      </c>
      <c r="AT65" s="142">
        <f>IF((I65-'R Directo'!$K$8)&gt;0,I65-'R Directo'!$K$8,0)</f>
        <v>0</v>
      </c>
      <c r="AU65" s="142">
        <f>IF((J65-'R Directo'!$L$8)&gt;0,J65-'R Directo'!$L$8,0)</f>
        <v>0</v>
      </c>
      <c r="AV65" s="142">
        <f>IF((K65-'R Directo'!$M$8)&gt;0,K65-'R Directo'!$M$8,0)</f>
        <v>0</v>
      </c>
      <c r="AW65" s="142">
        <f>IF((L65-'R Directo'!$N$8)&gt;0,L65-'R Directo'!$N$8,0)</f>
        <v>0</v>
      </c>
      <c r="AX65" s="142">
        <f>IF((M65-'R Directo'!$O$8)&gt;0,M65-'R Directo'!$O$8,0)</f>
        <v>0</v>
      </c>
      <c r="AY65" s="142">
        <f>IF((N65-'R Directo'!$P$8)&gt;0,N65-'R Directo'!$P$8,0)</f>
        <v>0</v>
      </c>
      <c r="AZ65" s="142">
        <f>IF((O65-'R Directo'!$Q$8)&gt;0,O65-'R Directo'!$Q$8,0)</f>
        <v>0</v>
      </c>
      <c r="BA65" s="142">
        <f>IF((P65-'R Directo'!$R$8)&gt;0,P65-'R Directo'!$R$8,0)</f>
        <v>0</v>
      </c>
      <c r="BB65" s="142">
        <f>IF((Q65-'R Directo'!$S$8)&gt;0,Q65-'R Directo'!$S$8,0)</f>
        <v>0</v>
      </c>
      <c r="BC65" s="142">
        <f>IF((R65-'R Directo'!$T$8)&gt;0,R65-'R Directo'!$T$8,0)</f>
        <v>0</v>
      </c>
      <c r="BD65" s="354">
        <f>IF((S65-'R Directo'!$U$8)&gt;0,S65-'R Directo'!$U$8,0)</f>
        <v>0</v>
      </c>
      <c r="BE65" s="127">
        <f t="shared" si="24"/>
        <v>0</v>
      </c>
      <c r="BF65" s="128">
        <f t="shared" si="21"/>
        <v>23</v>
      </c>
      <c r="BG65" s="118">
        <f t="shared" si="25"/>
        <v>0</v>
      </c>
      <c r="BH65" s="118">
        <f t="shared" si="22"/>
        <v>0</v>
      </c>
    </row>
    <row r="66" spans="2:60" ht="14.25">
      <c r="B66" s="156">
        <v>30</v>
      </c>
      <c r="C66" s="157">
        <f t="shared" si="26"/>
        <v>3</v>
      </c>
      <c r="D66" s="158">
        <f t="shared" si="27"/>
        <v>6</v>
      </c>
      <c r="E66" s="158">
        <f t="shared" si="28"/>
        <v>9</v>
      </c>
      <c r="F66" s="158">
        <f t="shared" si="29"/>
        <v>12</v>
      </c>
      <c r="G66" s="158">
        <f t="shared" si="30"/>
        <v>15</v>
      </c>
      <c r="H66" s="158">
        <f t="shared" si="31"/>
        <v>18</v>
      </c>
      <c r="I66" s="158">
        <f t="shared" si="32"/>
        <v>21</v>
      </c>
      <c r="J66" s="158">
        <f t="shared" si="33"/>
        <v>22</v>
      </c>
      <c r="K66" s="158">
        <f t="shared" si="34"/>
        <v>23</v>
      </c>
      <c r="L66" s="158">
        <f t="shared" si="35"/>
        <v>24</v>
      </c>
      <c r="M66" s="158">
        <f t="shared" si="36"/>
        <v>25</v>
      </c>
      <c r="N66" s="158">
        <f t="shared" si="37"/>
        <v>26</v>
      </c>
      <c r="O66" s="158">
        <f t="shared" si="38"/>
        <v>26</v>
      </c>
      <c r="P66" s="158">
        <f t="shared" si="39"/>
        <v>26</v>
      </c>
      <c r="Q66" s="158">
        <f t="shared" si="40"/>
        <v>26</v>
      </c>
      <c r="R66" s="158">
        <f t="shared" si="41"/>
        <v>26</v>
      </c>
      <c r="S66" s="159">
        <f t="shared" si="42"/>
        <v>26</v>
      </c>
      <c r="U66" s="157">
        <f>IF((C66-'R Directo'!$E$7)&gt;0,C66-'R Directo'!$E$7,0)</f>
        <v>0</v>
      </c>
      <c r="V66" s="158">
        <f>IF((D66-'R Directo'!$F$7)&gt;0,D66-'R Directo'!$F$7,0)</f>
        <v>0</v>
      </c>
      <c r="W66" s="158">
        <f>IF((E66-'R Directo'!$G$7)&gt;0,E66-'R Directo'!$G$7,0)</f>
        <v>0</v>
      </c>
      <c r="X66" s="158">
        <f>IF((F66-'R Directo'!$H$7)&gt;0,F66-'R Directo'!$H$7,0)</f>
        <v>0</v>
      </c>
      <c r="Y66" s="158">
        <f>IF((G66-'R Directo'!$I$7)&gt;0,G66-'R Directo'!$I$7,0)</f>
        <v>0</v>
      </c>
      <c r="Z66" s="158">
        <f>IF((H66-'R Directo'!$J$7)&gt;0,H66-'R Directo'!$J$7,0)</f>
        <v>0</v>
      </c>
      <c r="AA66" s="158">
        <f>IF((I66-'R Directo'!$K$7)&gt;0,I66-'R Directo'!$K$7,0)</f>
        <v>0</v>
      </c>
      <c r="AB66" s="158">
        <f>IF((J66-'R Directo'!$L$7)&gt;0,J66-'R Directo'!$L$7,0)</f>
        <v>0</v>
      </c>
      <c r="AC66" s="158">
        <f>IF((K66-'R Directo'!$M$7)&gt;0,K66-'R Directo'!$M$7,0)</f>
        <v>0</v>
      </c>
      <c r="AD66" s="158">
        <f>IF((L66-'R Directo'!$N$7)&gt;0,L66-'R Directo'!$N$7,0)</f>
        <v>0</v>
      </c>
      <c r="AE66" s="158">
        <f>IF((M66-'R Directo'!$O$7)&gt;0,M66-'R Directo'!$O$7,0)</f>
        <v>0</v>
      </c>
      <c r="AF66" s="158">
        <f>IF((N66-'R Directo'!$P$7)&gt;0,N66-'R Directo'!$P$7,0)</f>
        <v>0</v>
      </c>
      <c r="AG66" s="158">
        <f>IF((O66-'R Directo'!$Q$7)&gt;0,O66-'R Directo'!$Q$7,0)</f>
        <v>0</v>
      </c>
      <c r="AH66" s="158">
        <f>IF((P66-'R Directo'!$R$7)&gt;0,P66-'R Directo'!$R$7,0)</f>
        <v>0</v>
      </c>
      <c r="AI66" s="158">
        <f>IF((Q66-'R Directo'!$S$7)&gt;0,Q66-'R Directo'!$S$7,0)</f>
        <v>0</v>
      </c>
      <c r="AJ66" s="159">
        <f>IF((R66-'R Directo'!$T$7)&gt;0,R66-'R Directo'!$T$7,0)</f>
        <v>0</v>
      </c>
      <c r="AK66" s="355">
        <f t="shared" si="19"/>
        <v>0</v>
      </c>
      <c r="AL66" s="118">
        <f t="shared" si="23"/>
        <v>0</v>
      </c>
      <c r="AM66" s="116">
        <f t="shared" si="20"/>
        <v>0</v>
      </c>
      <c r="AO66" s="356">
        <f>IF((D66-'R Directo'!$F$8)&gt;0,D66-'R Directo'!$F$8,0)</f>
        <v>0</v>
      </c>
      <c r="AP66" s="357">
        <f>IF((E66-'R Directo'!$G$8)&gt;0,E66-'R Directo'!$G$8,0)</f>
        <v>0</v>
      </c>
      <c r="AQ66" s="357">
        <f>IF((F66-'R Directo'!$H$8)&gt;0,F66-'R Directo'!$H$8,0)</f>
        <v>0</v>
      </c>
      <c r="AR66" s="357">
        <f>IF((G66-'R Directo'!$I$8)&gt;0,G66-'R Directo'!$I$8,0)</f>
        <v>0</v>
      </c>
      <c r="AS66" s="357">
        <f>IF((H66-'R Directo'!$J$8)&gt;0,H66-'R Directo'!$J$8,0)</f>
        <v>0</v>
      </c>
      <c r="AT66" s="357">
        <f>IF((I66-'R Directo'!$K$8)&gt;0,I66-'R Directo'!$K$8,0)</f>
        <v>0</v>
      </c>
      <c r="AU66" s="357">
        <f>IF((J66-'R Directo'!$L$8)&gt;0,J66-'R Directo'!$L$8,0)</f>
        <v>0</v>
      </c>
      <c r="AV66" s="357">
        <f>IF((K66-'R Directo'!$M$8)&gt;0,K66-'R Directo'!$M$8,0)</f>
        <v>0</v>
      </c>
      <c r="AW66" s="357">
        <f>IF((L66-'R Directo'!$N$8)&gt;0,L66-'R Directo'!$N$8,0)</f>
        <v>0</v>
      </c>
      <c r="AX66" s="357">
        <f>IF((M66-'R Directo'!$O$8)&gt;0,M66-'R Directo'!$O$8,0)</f>
        <v>0</v>
      </c>
      <c r="AY66" s="357">
        <f>IF((N66-'R Directo'!$P$8)&gt;0,N66-'R Directo'!$P$8,0)</f>
        <v>0</v>
      </c>
      <c r="AZ66" s="357">
        <f>IF((O66-'R Directo'!$Q$8)&gt;0,O66-'R Directo'!$Q$8,0)</f>
        <v>0</v>
      </c>
      <c r="BA66" s="357">
        <f>IF((P66-'R Directo'!$R$8)&gt;0,P66-'R Directo'!$R$8,0)</f>
        <v>0</v>
      </c>
      <c r="BB66" s="357">
        <f>IF((Q66-'R Directo'!$S$8)&gt;0,Q66-'R Directo'!$S$8,0)</f>
        <v>0</v>
      </c>
      <c r="BC66" s="357">
        <f>IF((R66-'R Directo'!$T$8)&gt;0,R66-'R Directo'!$T$8,0)</f>
        <v>0</v>
      </c>
      <c r="BD66" s="358">
        <f>IF((S66-'R Directo'!$U$8)&gt;0,S66-'R Directo'!$U$8,0)</f>
        <v>0</v>
      </c>
      <c r="BE66" s="127">
        <f t="shared" si="24"/>
        <v>0</v>
      </c>
      <c r="BF66" s="128">
        <f t="shared" si="21"/>
        <v>22</v>
      </c>
      <c r="BG66" s="118">
        <f t="shared" si="25"/>
        <v>0</v>
      </c>
      <c r="BH66" s="118">
        <f t="shared" si="22"/>
        <v>0</v>
      </c>
    </row>
    <row r="69" spans="2:60" ht="12.75">
      <c r="U69" s="486" t="s">
        <v>46</v>
      </c>
      <c r="V69" s="421"/>
      <c r="AO69" s="486" t="s">
        <v>46</v>
      </c>
      <c r="AP69" s="421"/>
    </row>
    <row r="70" spans="2:60" ht="12.75">
      <c r="U70" s="166" t="s">
        <v>213</v>
      </c>
      <c r="V70" s="166" t="s">
        <v>48</v>
      </c>
      <c r="AO70" s="166" t="s">
        <v>214</v>
      </c>
      <c r="AP70" s="166" t="s">
        <v>48</v>
      </c>
    </row>
    <row r="71" spans="2:60" ht="12.75">
      <c r="U71" s="167"/>
      <c r="V71" s="168"/>
      <c r="AO71" s="167"/>
      <c r="AP71" s="168"/>
    </row>
    <row r="72" spans="2:60" ht="12.75">
      <c r="U72" s="167"/>
      <c r="V72" s="168"/>
      <c r="AO72" s="167"/>
      <c r="AP72" s="168"/>
    </row>
    <row r="73" spans="2:60" ht="12.75">
      <c r="U73" s="167"/>
      <c r="V73" s="168"/>
      <c r="AO73" s="167"/>
      <c r="AP73" s="168"/>
    </row>
    <row r="74" spans="2:60" ht="12.75">
      <c r="U74" s="151">
        <v>100</v>
      </c>
      <c r="V74" s="169">
        <f>VLOOKUP($W$3,B6:S66,2)</f>
        <v>24</v>
      </c>
      <c r="AO74" s="151">
        <v>100</v>
      </c>
      <c r="AP74" s="169">
        <f>VLOOKUP($AQ$3,$B$6:$S$66,2)</f>
        <v>15</v>
      </c>
    </row>
    <row r="75" spans="2:60" ht="12.75">
      <c r="U75" s="151">
        <v>125</v>
      </c>
      <c r="V75" s="169">
        <f>VLOOKUP($W$3,B6:S66,3)</f>
        <v>27</v>
      </c>
      <c r="AO75" s="151">
        <v>125</v>
      </c>
      <c r="AP75" s="169">
        <f>VLOOKUP($AQ$3,$B$6:$S$66,3)</f>
        <v>18</v>
      </c>
    </row>
    <row r="76" spans="2:60" ht="12.75">
      <c r="U76" s="151">
        <v>160</v>
      </c>
      <c r="V76" s="169">
        <f>VLOOKUP($W$3,B6:S66,4)</f>
        <v>30</v>
      </c>
      <c r="AO76" s="151">
        <v>160</v>
      </c>
      <c r="AP76" s="169">
        <f>VLOOKUP($AQ$3,$B$6:$S$66,4)</f>
        <v>21</v>
      </c>
    </row>
    <row r="77" spans="2:60" ht="12.75">
      <c r="U77" s="151">
        <v>200</v>
      </c>
      <c r="V77" s="169">
        <f>VLOOKUP($W$3,B6:S66,5)</f>
        <v>33</v>
      </c>
      <c r="AO77" s="151">
        <v>200</v>
      </c>
      <c r="AP77" s="169">
        <f>VLOOKUP($AQ$3,$B$6:$S$66,5)</f>
        <v>24</v>
      </c>
    </row>
    <row r="78" spans="2:60" ht="12.75">
      <c r="U78" s="151">
        <v>250</v>
      </c>
      <c r="V78" s="169">
        <f>VLOOKUP($W$3,B6:S66,6)</f>
        <v>36</v>
      </c>
      <c r="AO78" s="151">
        <v>250</v>
      </c>
      <c r="AP78" s="169">
        <f>VLOOKUP($AQ$3,$B$6:$S$66,6)</f>
        <v>27</v>
      </c>
    </row>
    <row r="79" spans="2:60" ht="12.75">
      <c r="U79" s="151">
        <v>315</v>
      </c>
      <c r="V79" s="169">
        <f>VLOOKUP($W$3,B6:S66,7)</f>
        <v>39</v>
      </c>
      <c r="AO79" s="151">
        <v>315</v>
      </c>
      <c r="AP79" s="169">
        <f>VLOOKUP($AQ$3,$B$6:$S$66,7)</f>
        <v>30</v>
      </c>
    </row>
    <row r="80" spans="2:60" ht="12.75">
      <c r="U80" s="151">
        <v>400</v>
      </c>
      <c r="V80" s="169">
        <f>VLOOKUP($W$3,B6:S66,8)</f>
        <v>42</v>
      </c>
      <c r="AO80" s="151">
        <v>400</v>
      </c>
      <c r="AP80" s="169">
        <f>VLOOKUP($AQ$3,$B$6:$S$66,8)</f>
        <v>33</v>
      </c>
    </row>
    <row r="81" spans="21:42" ht="12.75">
      <c r="U81" s="151">
        <v>500</v>
      </c>
      <c r="V81" s="169">
        <f>VLOOKUP($W$3,B6:S66,9)</f>
        <v>43</v>
      </c>
      <c r="AO81" s="151">
        <v>500</v>
      </c>
      <c r="AP81" s="169">
        <f>VLOOKUP($AQ$3,$B$6:$S$66,9)</f>
        <v>34</v>
      </c>
    </row>
    <row r="82" spans="21:42" ht="12.75">
      <c r="U82" s="151">
        <v>630</v>
      </c>
      <c r="V82" s="169">
        <f>VLOOKUP($W$3,B6:S66,10)</f>
        <v>44</v>
      </c>
      <c r="AO82" s="151">
        <v>630</v>
      </c>
      <c r="AP82" s="169">
        <f>VLOOKUP($AQ$3,$B$6:$S$66,10)</f>
        <v>35</v>
      </c>
    </row>
    <row r="83" spans="21:42" ht="12.75">
      <c r="U83" s="151">
        <v>800</v>
      </c>
      <c r="V83" s="169">
        <f>VLOOKUP($W$3,B6:S66,11)</f>
        <v>45</v>
      </c>
      <c r="AO83" s="151">
        <v>800</v>
      </c>
      <c r="AP83" s="169">
        <f>VLOOKUP($AQ$3,$B$6:$S$66,11)</f>
        <v>36</v>
      </c>
    </row>
    <row r="84" spans="21:42" ht="12.75">
      <c r="U84" s="151">
        <v>1000</v>
      </c>
      <c r="V84" s="169">
        <f>VLOOKUP($W$3,B6:S66,12)</f>
        <v>46</v>
      </c>
      <c r="AO84" s="151">
        <v>1000</v>
      </c>
      <c r="AP84" s="169">
        <f>VLOOKUP($AQ$3,$B$6:$S$66,12)</f>
        <v>37</v>
      </c>
    </row>
    <row r="85" spans="21:42" ht="12.75">
      <c r="U85" s="151">
        <v>1250</v>
      </c>
      <c r="V85" s="169">
        <f>VLOOKUP($W$3,B6:S66,13)</f>
        <v>47</v>
      </c>
      <c r="AO85" s="151">
        <v>1250</v>
      </c>
      <c r="AP85" s="169">
        <f>VLOOKUP($AQ$3,$B$6:$S$66,13)</f>
        <v>38</v>
      </c>
    </row>
    <row r="86" spans="21:42" ht="12.75">
      <c r="U86" s="151">
        <v>1600</v>
      </c>
      <c r="V86" s="169">
        <f>VLOOKUP($W$3,B6:S66,14)</f>
        <v>47</v>
      </c>
      <c r="AO86" s="151">
        <v>1600</v>
      </c>
      <c r="AP86" s="169">
        <f>VLOOKUP($AQ$3,$B$6:$S$66,14)</f>
        <v>38</v>
      </c>
    </row>
    <row r="87" spans="21:42" ht="12.75">
      <c r="U87" s="151">
        <v>2000</v>
      </c>
      <c r="V87" s="169">
        <f>VLOOKUP($W$3,B6:S66,15)</f>
        <v>47</v>
      </c>
      <c r="AO87" s="151">
        <v>2000</v>
      </c>
      <c r="AP87" s="169">
        <f>VLOOKUP($AQ$3,$B$6:$S$66,15)</f>
        <v>38</v>
      </c>
    </row>
    <row r="88" spans="21:42" ht="12.75">
      <c r="U88" s="151">
        <v>2500</v>
      </c>
      <c r="V88" s="169">
        <f>VLOOKUP($W$3,B6:S66,16)</f>
        <v>47</v>
      </c>
      <c r="AO88" s="151">
        <v>2500</v>
      </c>
      <c r="AP88" s="169">
        <f>VLOOKUP($AQ$3,$B$6:$S$66,16)</f>
        <v>38</v>
      </c>
    </row>
    <row r="89" spans="21:42" ht="12.75">
      <c r="U89" s="151">
        <v>3150</v>
      </c>
      <c r="V89" s="169">
        <f>VLOOKUP($W$3,B6:S66,17)</f>
        <v>47</v>
      </c>
      <c r="AO89" s="151">
        <v>3150</v>
      </c>
      <c r="AP89" s="169">
        <f>VLOOKUP($AQ$3,$B$6:$S$66,17)</f>
        <v>38</v>
      </c>
    </row>
  </sheetData>
  <mergeCells count="2">
    <mergeCell ref="U69:V69"/>
    <mergeCell ref="AO69:AP69"/>
  </mergeCells>
  <conditionalFormatting sqref="AL6:AM66 BF6:BH66">
    <cfRule type="cellIs" dxfId="1" priority="1" operator="equal">
      <formula>0</formula>
    </cfRule>
  </conditionalFormatting>
  <conditionalFormatting sqref="AL6:AM66 BG6:BH66">
    <cfRule type="cellIs" dxfId="0" priority="2" operator="not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AA84F"/>
    <outlinePr summaryBelow="0" summaryRight="0"/>
  </sheetPr>
  <dimension ref="A4:Z13"/>
  <sheetViews>
    <sheetView workbookViewId="0"/>
  </sheetViews>
  <sheetFormatPr baseColWidth="10" defaultColWidth="12.5703125" defaultRowHeight="15.75" customHeight="1"/>
  <cols>
    <col min="3" max="15" width="3.85546875" customWidth="1"/>
    <col min="16" max="23" width="4.85546875" customWidth="1"/>
  </cols>
  <sheetData>
    <row r="4" spans="1:26" ht="15.75" customHeight="1">
      <c r="Y4" s="487" t="s">
        <v>39</v>
      </c>
      <c r="Z4" s="397"/>
    </row>
    <row r="5" spans="1:26" ht="12.75">
      <c r="C5" s="170">
        <v>50</v>
      </c>
      <c r="D5" s="170">
        <v>63</v>
      </c>
      <c r="E5" s="170">
        <v>80</v>
      </c>
      <c r="F5" s="170">
        <v>100</v>
      </c>
      <c r="G5" s="170">
        <v>125</v>
      </c>
      <c r="H5" s="170">
        <v>160</v>
      </c>
      <c r="I5" s="170">
        <v>200</v>
      </c>
      <c r="J5" s="170">
        <v>250</v>
      </c>
      <c r="K5" s="170">
        <v>315</v>
      </c>
      <c r="L5" s="170">
        <v>400</v>
      </c>
      <c r="M5" s="170">
        <v>500</v>
      </c>
      <c r="N5" s="170">
        <v>630</v>
      </c>
      <c r="O5" s="170">
        <v>800</v>
      </c>
      <c r="P5" s="170">
        <v>1000</v>
      </c>
      <c r="Q5" s="170">
        <v>1250</v>
      </c>
      <c r="R5" s="170">
        <v>1600</v>
      </c>
      <c r="S5" s="170">
        <v>2000</v>
      </c>
      <c r="T5" s="170">
        <v>2500</v>
      </c>
      <c r="U5" s="170">
        <v>3150</v>
      </c>
      <c r="V5" s="170">
        <v>4000</v>
      </c>
      <c r="W5" s="170">
        <v>5000</v>
      </c>
      <c r="Y5" s="171" t="s">
        <v>215</v>
      </c>
      <c r="Z5" s="171" t="s">
        <v>216</v>
      </c>
    </row>
    <row r="6" spans="1:26" ht="12.75">
      <c r="A6" s="173" t="s">
        <v>60</v>
      </c>
      <c r="B6" s="488" t="s">
        <v>12</v>
      </c>
      <c r="C6" s="489"/>
      <c r="D6" s="490"/>
      <c r="E6" s="491"/>
      <c r="F6" s="174">
        <v>-29</v>
      </c>
      <c r="G6" s="174">
        <v>-26</v>
      </c>
      <c r="H6" s="174">
        <v>-23</v>
      </c>
      <c r="I6" s="174">
        <v>-21</v>
      </c>
      <c r="J6" s="174">
        <v>-19</v>
      </c>
      <c r="K6" s="174">
        <v>-17</v>
      </c>
      <c r="L6" s="174">
        <v>-15</v>
      </c>
      <c r="M6" s="174">
        <v>-13</v>
      </c>
      <c r="N6" s="174">
        <v>-12</v>
      </c>
      <c r="O6" s="174">
        <v>-11</v>
      </c>
      <c r="P6" s="174">
        <v>-10</v>
      </c>
      <c r="Q6" s="174">
        <v>-9</v>
      </c>
      <c r="R6" s="174">
        <v>-9</v>
      </c>
      <c r="S6" s="174">
        <v>-9</v>
      </c>
      <c r="T6" s="174">
        <v>-9</v>
      </c>
      <c r="U6" s="174">
        <v>-9</v>
      </c>
      <c r="V6" s="492"/>
      <c r="W6" s="493"/>
      <c r="Y6" s="175">
        <f>ROUND(-10*LOG((10^((F6-'R Directo'!E7)/10))+(10^((G6-'R Directo'!F7)/10))+(10^((H6-'R Directo'!G7)/10))+(10^((I6-'R Directo'!H7)/10))+(10^((J6-'R Directo'!I7)/10))+(10^((K6-'R Directo'!J7)/10))+(10^((L6-'R Directo'!K7)/10))+(10^((M6-'R Directo'!L7)/10))+(10^((N6-'R Directo'!M7)/10))+(10^((O6-'R Directo'!N7)/10))+(10^((P6-'R Directo'!O7)/10))+(10^((Q6-'R Directo'!P7)/10))+(10^((R6-'R Directo'!Q7)/10))+(10^((S6-'R Directo'!R7)/10))+(10^((T6-'R Directo'!S7)/10))+(10^((U6-'R Directo'!T7)/10))),0)</f>
        <v>38</v>
      </c>
      <c r="Z6" s="176">
        <f>Y6-'Globales R Directo'!$V$3</f>
        <v>-5</v>
      </c>
    </row>
    <row r="7" spans="1:26" ht="12.75">
      <c r="A7" s="173" t="s">
        <v>217</v>
      </c>
      <c r="B7" s="405"/>
      <c r="C7" s="177">
        <v>-40</v>
      </c>
      <c r="D7" s="178">
        <v>-36</v>
      </c>
      <c r="E7" s="178">
        <v>-33</v>
      </c>
      <c r="F7" s="178">
        <v>-29</v>
      </c>
      <c r="G7" s="178">
        <v>-26</v>
      </c>
      <c r="H7" s="178">
        <v>-23</v>
      </c>
      <c r="I7" s="178">
        <v>-21</v>
      </c>
      <c r="J7" s="178">
        <v>-19</v>
      </c>
      <c r="K7" s="178">
        <v>-17</v>
      </c>
      <c r="L7" s="178">
        <v>-15</v>
      </c>
      <c r="M7" s="178">
        <v>-13</v>
      </c>
      <c r="N7" s="178">
        <v>-12</v>
      </c>
      <c r="O7" s="178">
        <v>-11</v>
      </c>
      <c r="P7" s="178">
        <v>-10</v>
      </c>
      <c r="Q7" s="178">
        <v>-9</v>
      </c>
      <c r="R7" s="178">
        <v>-9</v>
      </c>
      <c r="S7" s="178">
        <v>-9</v>
      </c>
      <c r="T7" s="178">
        <v>-9</v>
      </c>
      <c r="U7" s="178">
        <v>-9</v>
      </c>
      <c r="V7" s="494"/>
      <c r="W7" s="495"/>
      <c r="Y7" s="179">
        <f>ROUND(-10*LOG((10^((C7-'R Directo'!B7)/10))+(10^((D7-'R Directo'!C7)/10))+(10^((E7-'R Directo'!D7)/10))+(10^((F7-'R Directo'!E7)/10))+(10^((G7-'R Directo'!F7)/10))+(10^((H7-'R Directo'!G7)/10))+(10^((I7-'R Directo'!H7)/10))+(10^((J7-'R Directo'!I7)/10))+(10^((K7-'R Directo'!J7)/10))+(10^((L7-'R Directo'!K7)/10))+(10^((M7-'R Directo'!L7)/10))+(10^((N7-'R Directo'!M7)/10))+(10^((O7-'R Directo'!N7)/10))+(10^((P7-'R Directo'!O7)/10))+(10^((Q7-'R Directo'!P7)/10))+(10^((R7-'R Directo'!Q7)/10))+(10^((S7-'R Directo'!R7)/10))+(10^((T7-'R Directo'!S7)/10))+(10^((U7-'R Directo'!T7)/10))),0)</f>
        <v>38</v>
      </c>
      <c r="Z7" s="180">
        <f>Y7-'Globales R Directo'!$V$3</f>
        <v>-5</v>
      </c>
    </row>
    <row r="8" spans="1:26" ht="12.75">
      <c r="A8" s="173" t="s">
        <v>218</v>
      </c>
      <c r="B8" s="405"/>
      <c r="C8" s="177">
        <v>-41</v>
      </c>
      <c r="D8" s="178">
        <v>-37</v>
      </c>
      <c r="E8" s="178">
        <v>-34</v>
      </c>
      <c r="F8" s="178">
        <v>-30</v>
      </c>
      <c r="G8" s="178">
        <v>-27</v>
      </c>
      <c r="H8" s="178">
        <v>-24</v>
      </c>
      <c r="I8" s="178">
        <v>-22</v>
      </c>
      <c r="J8" s="178">
        <v>-20</v>
      </c>
      <c r="K8" s="178">
        <v>-18</v>
      </c>
      <c r="L8" s="178">
        <v>-16</v>
      </c>
      <c r="M8" s="178">
        <v>-14</v>
      </c>
      <c r="N8" s="178">
        <v>-13</v>
      </c>
      <c r="O8" s="178">
        <v>-12</v>
      </c>
      <c r="P8" s="178">
        <v>-11</v>
      </c>
      <c r="Q8" s="178">
        <v>-10</v>
      </c>
      <c r="R8" s="178">
        <v>-10</v>
      </c>
      <c r="S8" s="178">
        <v>-10</v>
      </c>
      <c r="T8" s="178">
        <v>-10</v>
      </c>
      <c r="U8" s="178">
        <v>-10</v>
      </c>
      <c r="V8" s="178">
        <v>-10</v>
      </c>
      <c r="W8" s="181">
        <v>-10</v>
      </c>
      <c r="Y8" s="179">
        <f>ROUND(-10*LOG((10^((C8-'R Directo'!B7)/10))+(10^((D8-'R Directo'!C7)/10))+(10^((E8-'R Directo'!D7)/10))+(10^((F8-'R Directo'!E7)/10))+(10^((G8-'R Directo'!F7)/10))+(10^((H8-'R Directo'!G7)/10))+(10^((I8-'R Directo'!H7)/10))+(10^((J8-'R Directo'!I7)/10))+(10^((K8-'R Directo'!J7)/10))+(10^((L8-'R Directo'!K7)/10))+(10^((M8-'R Directo'!L7)/10))+(10^((N8-'R Directo'!M7)/10))+(10^((O8-'R Directo'!N7)/10))+(10^((P8-'R Directo'!O7)/10))+(10^((Q8-'R Directo'!P7)/10))+(10^((R8-'R Directo'!Q7)/10))+(10^((S8-'R Directo'!R7)/10))+(10^((T8-'R Directo'!S7)/10))+(10^((U8-'R Directo'!T7)/10))+(10^((V8-'R Directo'!U7)/10))+(10^((W8-'R Directo'!V7)/10))),0)</f>
        <v>39</v>
      </c>
      <c r="Z8" s="180">
        <f>Y8-'Globales R Directo'!$V$3</f>
        <v>-4</v>
      </c>
    </row>
    <row r="9" spans="1:26" ht="12.75">
      <c r="A9" s="173" t="s">
        <v>219</v>
      </c>
      <c r="B9" s="428"/>
      <c r="C9" s="496"/>
      <c r="D9" s="497"/>
      <c r="E9" s="498"/>
      <c r="F9" s="182">
        <v>-30</v>
      </c>
      <c r="G9" s="182">
        <v>-27</v>
      </c>
      <c r="H9" s="182">
        <v>-24</v>
      </c>
      <c r="I9" s="182">
        <v>-22</v>
      </c>
      <c r="J9" s="182">
        <v>-20</v>
      </c>
      <c r="K9" s="182">
        <v>-18</v>
      </c>
      <c r="L9" s="182">
        <v>-16</v>
      </c>
      <c r="M9" s="182">
        <v>-14</v>
      </c>
      <c r="N9" s="182">
        <v>-13</v>
      </c>
      <c r="O9" s="182">
        <v>-12</v>
      </c>
      <c r="P9" s="182">
        <v>-11</v>
      </c>
      <c r="Q9" s="182">
        <v>-10</v>
      </c>
      <c r="R9" s="182">
        <v>-10</v>
      </c>
      <c r="S9" s="182">
        <v>-10</v>
      </c>
      <c r="T9" s="182">
        <v>-10</v>
      </c>
      <c r="U9" s="182">
        <v>-10</v>
      </c>
      <c r="V9" s="182">
        <v>-10</v>
      </c>
      <c r="W9" s="183">
        <v>-10</v>
      </c>
      <c r="Y9" s="184">
        <f>ROUND(-10*LOG((10^((F9-'R Directo'!E7)/10))+(10^((G9-'R Directo'!F7)/10))+(10^((H9-'R Directo'!G7)/10))+(10^((I9-'R Directo'!H7)/10))+(10^((J9-'R Directo'!I7)/10))+(10^((K9-'R Directo'!J7)/10))+(10^((L9-'R Directo'!K7)/10))+(10^((M9-'R Directo'!L7)/10))+(10^((N9-'R Directo'!M7)/10))+(10^((O9-'R Directo'!N7)/10))+(10^((P9-'R Directo'!O7)/10))+(10^((Q9-'R Directo'!P7)/10))+(10^((R9-'R Directo'!Q7)/10))+(10^((S9-'R Directo'!R7)/10))+(10^((T9-'R Directo'!S7)/10))+(10^((U9-'R Directo'!T7)/10))+(10^((V9-'R Directo'!U7)/10))+(10^((W9-'R Directo'!V7)/10))),0)</f>
        <v>39</v>
      </c>
      <c r="Z9" s="185">
        <f>Y9-'Globales R Directo'!$V$3</f>
        <v>-4</v>
      </c>
    </row>
    <row r="10" spans="1:26" ht="12.75">
      <c r="A10" s="186" t="s">
        <v>64</v>
      </c>
      <c r="B10" s="500" t="s">
        <v>14</v>
      </c>
      <c r="C10" s="499"/>
      <c r="D10" s="490"/>
      <c r="E10" s="491"/>
      <c r="F10" s="187">
        <v>-20</v>
      </c>
      <c r="G10" s="187">
        <v>-20</v>
      </c>
      <c r="H10" s="187">
        <v>-18</v>
      </c>
      <c r="I10" s="187">
        <v>-16</v>
      </c>
      <c r="J10" s="187">
        <v>-15</v>
      </c>
      <c r="K10" s="187">
        <v>-14</v>
      </c>
      <c r="L10" s="187">
        <v>-13</v>
      </c>
      <c r="M10" s="187">
        <v>-12</v>
      </c>
      <c r="N10" s="187">
        <v>-11</v>
      </c>
      <c r="O10" s="187">
        <v>-9</v>
      </c>
      <c r="P10" s="187">
        <v>-8</v>
      </c>
      <c r="Q10" s="187">
        <v>-9</v>
      </c>
      <c r="R10" s="187">
        <v>-10</v>
      </c>
      <c r="S10" s="187">
        <v>-11</v>
      </c>
      <c r="T10" s="187">
        <v>-13</v>
      </c>
      <c r="U10" s="187">
        <v>-15</v>
      </c>
      <c r="V10" s="503"/>
      <c r="W10" s="493"/>
      <c r="Y10" s="188">
        <f>ROUND(-10*LOG((10^((F10-'R Directo'!E7)/10))+(10^((G10-'R Directo'!F7)/10))+(10^((H10-'R Directo'!G7)/10))+(10^((I10-'R Directo'!H7)/10))+(10^((J10-'R Directo'!I7)/10))+(10^((K10-'R Directo'!J7)/10))+(10^((L10-'R Directo'!K7)/10))+(10^((M10-'R Directo'!L7)/10))+(10^((N10-'R Directo'!M7)/10))+(10^((O10-'R Directo'!N7)/10))+(10^((P10-'R Directo'!O7)/10))+(10^((Q10-'R Directo'!P7)/10))+(10^((R10-'R Directo'!Q7)/10))+(10^((S10-'R Directo'!R7)/10))+(10^((T10-'R Directo'!S7)/10))+(10^((U10-'R Directo'!T7)/10))),0)</f>
        <v>36</v>
      </c>
      <c r="Z10" s="189">
        <f>Y10-'Globales R Directo'!$V$3</f>
        <v>-7</v>
      </c>
    </row>
    <row r="11" spans="1:26" ht="12.75">
      <c r="A11" s="186" t="s">
        <v>220</v>
      </c>
      <c r="B11" s="405"/>
      <c r="C11" s="190">
        <v>-25</v>
      </c>
      <c r="D11" s="191">
        <v>-23</v>
      </c>
      <c r="E11" s="191">
        <v>-21</v>
      </c>
      <c r="F11" s="191">
        <v>-20</v>
      </c>
      <c r="G11" s="191">
        <v>-20</v>
      </c>
      <c r="H11" s="191">
        <v>-18</v>
      </c>
      <c r="I11" s="191">
        <v>-16</v>
      </c>
      <c r="J11" s="191">
        <v>-15</v>
      </c>
      <c r="K11" s="191">
        <v>-14</v>
      </c>
      <c r="L11" s="191">
        <v>-13</v>
      </c>
      <c r="M11" s="191">
        <v>-12</v>
      </c>
      <c r="N11" s="191">
        <v>-11</v>
      </c>
      <c r="O11" s="191">
        <v>-9</v>
      </c>
      <c r="P11" s="191">
        <v>-8</v>
      </c>
      <c r="Q11" s="191">
        <v>-9</v>
      </c>
      <c r="R11" s="191">
        <v>-10</v>
      </c>
      <c r="S11" s="191">
        <v>-11</v>
      </c>
      <c r="T11" s="191">
        <v>-13</v>
      </c>
      <c r="U11" s="191">
        <v>-15</v>
      </c>
      <c r="V11" s="494"/>
      <c r="W11" s="495"/>
      <c r="Y11" s="192">
        <f>ROUND(-10*LOG((10^((C11-'R Directo'!B7)/10))+(10^((D11-'R Directo'!C7)/10))+(10^((E11-'R Directo'!D7)/10))+(10^((F11-'R Directo'!E7)/10))+(10^((G11-'R Directo'!F7)/10))+(10^((H11-'R Directo'!G7)/10))+(10^((I11-'R Directo'!H7)/10))+(10^((J11-'R Directo'!I7)/10))+(10^((K11-'R Directo'!J7)/10))+(10^((L11-'R Directo'!K7)/10))+(10^((M11-'R Directo'!L7)/10))+(10^((N11-'R Directo'!M7)/10))+(10^((O11-'R Directo'!N7)/10))+(10^((P11-'R Directo'!O7)/10))+(10^((Q11-'R Directo'!P7)/10))+(10^((R11-'R Directo'!Q7)/10))+(10^((S11-'R Directo'!R7)/10))+(10^((T11-'R Directo'!S7)/10))+(10^((U11-'R Directo'!T7)/10))),0)</f>
        <v>36</v>
      </c>
      <c r="Z11" s="193">
        <f>Y11-'Globales R Directo'!$V$3</f>
        <v>-7</v>
      </c>
    </row>
    <row r="12" spans="1:26" ht="12.75">
      <c r="A12" s="186" t="s">
        <v>221</v>
      </c>
      <c r="B12" s="405"/>
      <c r="C12" s="190">
        <v>-25</v>
      </c>
      <c r="D12" s="191">
        <v>-23</v>
      </c>
      <c r="E12" s="191">
        <v>-21</v>
      </c>
      <c r="F12" s="191">
        <v>-20</v>
      </c>
      <c r="G12" s="191">
        <v>-20</v>
      </c>
      <c r="H12" s="191">
        <v>-18</v>
      </c>
      <c r="I12" s="191">
        <v>-16</v>
      </c>
      <c r="J12" s="191">
        <v>-15</v>
      </c>
      <c r="K12" s="191">
        <v>-14</v>
      </c>
      <c r="L12" s="191">
        <v>-13</v>
      </c>
      <c r="M12" s="191">
        <v>-12</v>
      </c>
      <c r="N12" s="191">
        <v>-11</v>
      </c>
      <c r="O12" s="191">
        <v>-9</v>
      </c>
      <c r="P12" s="191">
        <v>-8</v>
      </c>
      <c r="Q12" s="191">
        <v>-9</v>
      </c>
      <c r="R12" s="191">
        <v>-10</v>
      </c>
      <c r="S12" s="191">
        <v>-11</v>
      </c>
      <c r="T12" s="191">
        <v>-13</v>
      </c>
      <c r="U12" s="191">
        <v>-15</v>
      </c>
      <c r="V12" s="191">
        <v>-16</v>
      </c>
      <c r="W12" s="194">
        <v>-18</v>
      </c>
      <c r="Y12" s="192">
        <f>ROUND(-10*LOG((10^((C12-'R Directo'!B7)/10))+(10^((D12-'R Directo'!C7)/10))+(10^((E12-'R Directo'!D7)/10))+(10^((F12-'R Directo'!E7)/10))+(10^((G12-'R Directo'!F7)/10))+(10^((H12-'R Directo'!G7)/10))+(10^((I12-'R Directo'!H7)/10))+(10^((J12-'R Directo'!I7)/10))+(10^((K12-'R Directo'!J7)/10))+(10^((L12-'R Directo'!K7)/10))+(10^((M12-'R Directo'!L7)/10))+(10^((N12-'R Directo'!M7)/10))+(10^((O12-'R Directo'!N7)/10))+(10^((P12-'R Directo'!O7)/10))+(10^((Q12-'R Directo'!P7)/10))+(10^((R12-'R Directo'!Q7)/10))+(10^((S12-'R Directo'!R7)/10))+(10^((T12-'R Directo'!S7)/10))+(10^((U12-'R Directo'!T7)/10))+(10^((V12-'R Directo'!U7)/10))+(10^((W12-'R Directo'!V7)/10))),0)</f>
        <v>36</v>
      </c>
      <c r="Z12" s="193">
        <f>Y12-'Globales R Directo'!$V$3</f>
        <v>-7</v>
      </c>
    </row>
    <row r="13" spans="1:26" ht="12.75">
      <c r="A13" s="186" t="s">
        <v>222</v>
      </c>
      <c r="B13" s="428"/>
      <c r="C13" s="501"/>
      <c r="D13" s="502"/>
      <c r="E13" s="447"/>
      <c r="F13" s="195">
        <v>-20</v>
      </c>
      <c r="G13" s="195">
        <v>-20</v>
      </c>
      <c r="H13" s="195">
        <v>-18</v>
      </c>
      <c r="I13" s="195">
        <v>-16</v>
      </c>
      <c r="J13" s="195">
        <v>-15</v>
      </c>
      <c r="K13" s="195">
        <v>-14</v>
      </c>
      <c r="L13" s="195">
        <v>-13</v>
      </c>
      <c r="M13" s="195">
        <v>-12</v>
      </c>
      <c r="N13" s="195">
        <v>-11</v>
      </c>
      <c r="O13" s="195">
        <v>-9</v>
      </c>
      <c r="P13" s="195">
        <v>-8</v>
      </c>
      <c r="Q13" s="195">
        <v>-9</v>
      </c>
      <c r="R13" s="195">
        <v>-10</v>
      </c>
      <c r="S13" s="195">
        <v>-11</v>
      </c>
      <c r="T13" s="195">
        <v>-13</v>
      </c>
      <c r="U13" s="195">
        <v>-15</v>
      </c>
      <c r="V13" s="195">
        <v>-16</v>
      </c>
      <c r="W13" s="196">
        <v>-18</v>
      </c>
      <c r="Y13" s="197">
        <f>ROUND(-10*LOG((10^((F13-'R Directo'!E7)/10))+(10^((G13-'R Directo'!F7)/10))+(10^((H13-'R Directo'!G7)/10))+(10^((I13-'R Directo'!H7)/10))+(10^((J13-'R Directo'!I7)/10))+(10^((K13-'R Directo'!J7)/10))+(10^((L13-'R Directo'!K7)/10))+(10^((M13-'R Directo'!L7)/10))+(10^((N13-'R Directo'!M7)/10))+(10^((O13-'R Directo'!N7)/10))+(10^((P13-'R Directo'!O7)/10))+(10^((Q13-'R Directo'!P7)/10))+(10^((R13-'R Directo'!Q7)/10))+(10^((S13-'R Directo'!R7)/10))+(10^((T13-'R Directo'!S7)/10))+(10^((U13-'R Directo'!T7)/10))+(10^((V13-'R Directo'!U7)/10))+(10^((W13-'R Directo'!V7)/10))),0)</f>
        <v>36</v>
      </c>
      <c r="Z13" s="198">
        <f>Y13-'Globales R Directo'!$V$3</f>
        <v>-7</v>
      </c>
    </row>
  </sheetData>
  <mergeCells count="9">
    <mergeCell ref="C10:E10"/>
    <mergeCell ref="C13:E13"/>
    <mergeCell ref="Y4:Z4"/>
    <mergeCell ref="B6:B9"/>
    <mergeCell ref="C6:E6"/>
    <mergeCell ref="V6:W7"/>
    <mergeCell ref="C9:E9"/>
    <mergeCell ref="B10:B13"/>
    <mergeCell ref="V10:W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A1:AC13"/>
  <sheetViews>
    <sheetView workbookViewId="0">
      <selection activeCell="C15" sqref="C15"/>
    </sheetView>
  </sheetViews>
  <sheetFormatPr baseColWidth="10" defaultColWidth="12.5703125" defaultRowHeight="15.75" customHeight="1"/>
  <cols>
    <col min="1" max="1" width="15.85546875" customWidth="1"/>
    <col min="2" max="2" width="6.5703125" customWidth="1"/>
    <col min="3" max="5" width="6.140625" customWidth="1"/>
    <col min="6" max="8" width="6" customWidth="1"/>
    <col min="9" max="9" width="5.42578125" customWidth="1"/>
    <col min="10" max="11" width="6.140625" customWidth="1"/>
    <col min="12" max="12" width="5.5703125" customWidth="1"/>
    <col min="13" max="16" width="6.140625" customWidth="1"/>
    <col min="17" max="17" width="5.5703125" customWidth="1"/>
    <col min="18" max="22" width="6.140625" customWidth="1"/>
    <col min="23" max="23" width="6.28515625" customWidth="1"/>
  </cols>
  <sheetData>
    <row r="1" spans="1:29" ht="15.75" customHeight="1" thickBot="1"/>
    <row r="2" spans="1:29" ht="15.75" customHeight="1" thickTop="1" thickBot="1">
      <c r="B2" s="477" t="s">
        <v>34</v>
      </c>
      <c r="C2" s="478"/>
      <c r="D2" s="478"/>
      <c r="E2" s="478"/>
      <c r="F2" s="478"/>
      <c r="G2" s="478"/>
      <c r="H2" s="478"/>
      <c r="I2" s="478"/>
      <c r="J2" s="478"/>
      <c r="K2" s="478"/>
      <c r="L2" s="479"/>
    </row>
    <row r="3" spans="1:29" ht="14.25" thickTop="1" thickBot="1">
      <c r="F3" s="480" t="s">
        <v>1</v>
      </c>
      <c r="G3" s="481"/>
      <c r="H3" s="482"/>
    </row>
    <row r="5" spans="1:29" ht="12.75">
      <c r="X5" s="1"/>
      <c r="Y5" s="1"/>
      <c r="Z5" s="1"/>
      <c r="AA5" s="1"/>
      <c r="AB5" s="1"/>
      <c r="AC5" s="1"/>
    </row>
    <row r="6" spans="1:29" ht="12.75">
      <c r="A6" s="80"/>
      <c r="B6" s="81">
        <v>50</v>
      </c>
      <c r="C6" s="81">
        <v>63</v>
      </c>
      <c r="D6" s="81">
        <v>80</v>
      </c>
      <c r="E6" s="81">
        <v>100</v>
      </c>
      <c r="F6" s="81">
        <v>125</v>
      </c>
      <c r="G6" s="81">
        <v>160</v>
      </c>
      <c r="H6" s="81">
        <v>200</v>
      </c>
      <c r="I6" s="81">
        <v>250</v>
      </c>
      <c r="J6" s="81">
        <v>315</v>
      </c>
      <c r="K6" s="81">
        <v>400</v>
      </c>
      <c r="L6" s="81">
        <v>500</v>
      </c>
      <c r="M6" s="81">
        <v>630</v>
      </c>
      <c r="N6" s="81">
        <v>800</v>
      </c>
      <c r="O6" s="81">
        <v>1000</v>
      </c>
      <c r="P6" s="81">
        <v>1250</v>
      </c>
      <c r="Q6" s="81">
        <v>1600</v>
      </c>
      <c r="R6" s="81">
        <v>2000</v>
      </c>
      <c r="S6" s="81">
        <v>2500</v>
      </c>
      <c r="T6" s="81">
        <v>3150</v>
      </c>
      <c r="U6" s="81">
        <v>4000</v>
      </c>
      <c r="V6" s="82">
        <v>5000</v>
      </c>
      <c r="X6" s="2"/>
      <c r="Y6" s="2"/>
      <c r="Z6" s="1"/>
      <c r="AA6" s="3"/>
      <c r="AB6" s="1"/>
      <c r="AC6" s="4"/>
    </row>
    <row r="7" spans="1:29" ht="15.75" customHeight="1">
      <c r="A7" s="83" t="s">
        <v>35</v>
      </c>
      <c r="B7" s="84">
        <f>('Entrada ISO 140-4'!E29-'Entrada ISO 140-4'!E43)+10*LOG('Entrada ISO 140-4'!$U$13/'Entrada ISO 140-4'!E62)</f>
        <v>32.018817728307042</v>
      </c>
      <c r="C7" s="84">
        <f>('Entrada ISO 140-4'!F29-'Entrada ISO 140-4'!F43)+10*LOG('Entrada ISO 140-4'!$U$13/'Entrada ISO 140-4'!F62)</f>
        <v>44.545559339331945</v>
      </c>
      <c r="D7" s="84">
        <f>('Entrada ISO 140-4'!G29-'Entrada ISO 140-4'!G43)+10*LOG('Entrada ISO 140-4'!$U$13/'Entrada ISO 140-4'!G62)</f>
        <v>54.849764616727612</v>
      </c>
      <c r="E7" s="84">
        <f>('Entrada ISO 140-4'!H29-'Entrada ISO 140-4'!H43)+(10*LOG('Entrada ISO 140-4'!$U$13/'Entrada ISO 140-4'!H62))</f>
        <v>46.801444070595778</v>
      </c>
      <c r="F7" s="84">
        <f>('Entrada ISO 140-4'!I29-'Entrada ISO 140-4'!I43)+10*LOG('Entrada ISO 140-4'!$U$13/'Entrada ISO 140-4'!I62)</f>
        <v>49.691366578481919</v>
      </c>
      <c r="G7" s="84">
        <f>('Entrada ISO 140-4'!J29-'Entrada ISO 140-4'!J43)+10*LOG('Entrada ISO 140-4'!$U$13/'Entrada ISO 140-4'!J62)</f>
        <v>52.406267931948577</v>
      </c>
      <c r="H7" s="84">
        <f>('Entrada ISO 140-4'!K29-'Entrada ISO 140-4'!K43)+10*LOG('Entrada ISO 140-4'!$U$13/'Entrada ISO 140-4'!K62)</f>
        <v>56.013316972905585</v>
      </c>
      <c r="I7" s="84">
        <f>('Entrada ISO 140-4'!L29-'Entrada ISO 140-4'!L43)+10*LOG('Entrada ISO 140-4'!$U$13/'Entrada ISO 140-4'!L62)</f>
        <v>58.990864176908431</v>
      </c>
      <c r="J7" s="84">
        <f>('Entrada ISO 140-4'!M29-'Entrada ISO 140-4'!M43)+10*LOG('Entrada ISO 140-4'!$U$13/'Entrada ISO 140-4'!M62)</f>
        <v>59.367081797194878</v>
      </c>
      <c r="K7" s="84">
        <f>('Entrada ISO 140-4'!N29-'Entrada ISO 140-4'!N43)+10*LOG('Entrada ISO 140-4'!$U$13/'Entrada ISO 140-4'!N62)</f>
        <v>59.815663667211105</v>
      </c>
      <c r="L7" s="84">
        <f>('Entrada ISO 140-4'!O29-'Entrada ISO 140-4'!O43)+10*LOG('Entrada ISO 140-4'!$U$13/'Entrada ISO 140-4'!O62)</f>
        <v>64.762914383557259</v>
      </c>
      <c r="M7" s="84">
        <f>('Entrada ISO 140-4'!P29-'Entrada ISO 140-4'!P43)+10*LOG('Entrada ISO 140-4'!$U$13/'Entrada ISO 140-4'!P62)</f>
        <v>63.366214625693125</v>
      </c>
      <c r="N7" s="84">
        <f>('Entrada ISO 140-4'!Q29-'Entrada ISO 140-4'!Q43)+10*LOG('Entrada ISO 140-4'!$U$13/'Entrada ISO 140-4'!Q62)</f>
        <v>65.232086080646511</v>
      </c>
      <c r="O7" s="84">
        <f>('Entrada ISO 140-4'!R29-'Entrada ISO 140-4'!R43)+10*LOG('Entrada ISO 140-4'!$U$13/'Entrada ISO 140-4'!R62)</f>
        <v>64.586787174221087</v>
      </c>
      <c r="P7" s="84">
        <f>('Entrada ISO 140-4'!S29-'Entrada ISO 140-4'!S43)+10*LOG('Entrada ISO 140-4'!$U$13/'Entrada ISO 140-4'!S62)</f>
        <v>60.087154896538003</v>
      </c>
      <c r="Q7" s="84">
        <f>('Entrada ISO 140-4'!T29-'Entrada ISO 140-4'!T43)+10*LOG('Entrada ISO 140-4'!$U$13/'Entrada ISO 140-4'!T62)</f>
        <v>59.358533325894214</v>
      </c>
      <c r="R7" s="84">
        <f>('Entrada ISO 140-4'!U29-'Entrada ISO 140-4'!U43)+10*LOG('Entrada ISO 140-4'!$U$13/'Entrada ISO 140-4'!U62)</f>
        <v>59.389878671710761</v>
      </c>
      <c r="S7" s="84">
        <f>('Entrada ISO 140-4'!V29-'Entrada ISO 140-4'!V43)+10*LOG('Entrada ISO 140-4'!$U$13/'Entrada ISO 140-4'!V62)</f>
        <v>63.66411380474328</v>
      </c>
      <c r="T7" s="84">
        <f>('Entrada ISO 140-4'!W29-'Entrada ISO 140-4'!W43)+10*LOG('Entrada ISO 140-4'!$U$13/'Entrada ISO 140-4'!W62)</f>
        <v>74.660877171980374</v>
      </c>
      <c r="U7" s="84">
        <f>('Entrada ISO 140-4'!X29-'Entrada ISO 140-4'!X43)+10*LOG('Entrada ISO 140-4'!$U$13/'Entrada ISO 140-4'!X62)</f>
        <v>74.43789161391058</v>
      </c>
      <c r="V7" s="85">
        <f>('Entrada ISO 140-4'!Y29-'Entrada ISO 140-4'!Y43)+10*LOG('Entrada ISO 140-4'!$U$13/'Entrada ISO 140-4'!Y62)</f>
        <v>72.771391817692717</v>
      </c>
    </row>
    <row r="8" spans="1:29" ht="12.75">
      <c r="A8" s="483"/>
      <c r="B8" s="484"/>
      <c r="C8" s="484"/>
      <c r="D8" s="484"/>
      <c r="E8" s="484"/>
      <c r="F8" s="484"/>
      <c r="G8" s="484"/>
      <c r="H8" s="484"/>
      <c r="I8" s="484"/>
      <c r="J8" s="484"/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4"/>
      <c r="V8" s="485"/>
    </row>
    <row r="9" spans="1:29" ht="15.75" customHeight="1">
      <c r="A9" s="86" t="s">
        <v>36</v>
      </c>
      <c r="B9" s="87">
        <f>('Entrada ISO 140-4'!E29-'Entrada ISO 140-4'!E43)-10*LOG('Entrada ISO 140-4'!E62/10)</f>
        <v>32.47639263391379</v>
      </c>
      <c r="C9" s="87">
        <f>('Entrada ISO 140-4'!F29-'Entrada ISO 140-4'!F43)-10*LOG('Entrada ISO 140-4'!F62/10)</f>
        <v>45.003134244938693</v>
      </c>
      <c r="D9" s="87">
        <f>('Entrada ISO 140-4'!G29-'Entrada ISO 140-4'!G43)-10*LOG('Entrada ISO 140-4'!G62/10)</f>
        <v>55.307339522334367</v>
      </c>
      <c r="E9" s="87">
        <f>('Entrada ISO 140-4'!H29-'Entrada ISO 140-4'!H43)-10*LOG('Entrada ISO 140-4'!H62/10)</f>
        <v>47.259018976202526</v>
      </c>
      <c r="F9" s="87">
        <f>('Entrada ISO 140-4'!I29-'Entrada ISO 140-4'!I43)-10*LOG('Entrada ISO 140-4'!I62/10)</f>
        <v>50.148941484088674</v>
      </c>
      <c r="G9" s="87">
        <f>('Entrada ISO 140-4'!J29-'Entrada ISO 140-4'!J43)-10*LOG('Entrada ISO 140-4'!J62/10)</f>
        <v>52.863842837555332</v>
      </c>
      <c r="H9" s="87">
        <f>('Entrada ISO 140-4'!K29-'Entrada ISO 140-4'!K43)-10*LOG('Entrada ISO 140-4'!K62/10)</f>
        <v>56.47089187851234</v>
      </c>
      <c r="I9" s="87">
        <f>('Entrada ISO 140-4'!L29-'Entrada ISO 140-4'!L43)-10*LOG('Entrada ISO 140-4'!L62/10)</f>
        <v>59.448439082515186</v>
      </c>
      <c r="J9" s="87">
        <f>('Entrada ISO 140-4'!M29-'Entrada ISO 140-4'!M43)-10*LOG('Entrada ISO 140-4'!M62/10)</f>
        <v>59.824656702801633</v>
      </c>
      <c r="K9" s="87">
        <f>('Entrada ISO 140-4'!N29-'Entrada ISO 140-4'!N43)-10*LOG('Entrada ISO 140-4'!N62/10)</f>
        <v>60.273238572817853</v>
      </c>
      <c r="L9" s="87">
        <f>('Entrada ISO 140-4'!O29-'Entrada ISO 140-4'!O43)-10*LOG('Entrada ISO 140-4'!O62/10)</f>
        <v>65.220489289164007</v>
      </c>
      <c r="M9" s="87">
        <f>('Entrada ISO 140-4'!P29-'Entrada ISO 140-4'!P43)-10*LOG('Entrada ISO 140-4'!P62/10)</f>
        <v>63.823789531299873</v>
      </c>
      <c r="N9" s="87">
        <f>('Entrada ISO 140-4'!Q29-'Entrada ISO 140-4'!Q43)-10*LOG('Entrada ISO 140-4'!Q62/10)</f>
        <v>65.689660986253273</v>
      </c>
      <c r="O9" s="87">
        <f>('Entrada ISO 140-4'!R29-'Entrada ISO 140-4'!R43)-10*LOG('Entrada ISO 140-4'!R62/10)</f>
        <v>65.044362079827835</v>
      </c>
      <c r="P9" s="87">
        <f>('Entrada ISO 140-4'!S29-'Entrada ISO 140-4'!S43)-10*LOG('Entrada ISO 140-4'!S62/10)</f>
        <v>60.544729802144751</v>
      </c>
      <c r="Q9" s="87">
        <f>('Entrada ISO 140-4'!T29-'Entrada ISO 140-4'!T43)-10*LOG('Entrada ISO 140-4'!T62/10)</f>
        <v>59.816108231500962</v>
      </c>
      <c r="R9" s="87">
        <f>('Entrada ISO 140-4'!U29-'Entrada ISO 140-4'!U43)-10*LOG('Entrada ISO 140-4'!U62/10)</f>
        <v>59.847453577317516</v>
      </c>
      <c r="S9" s="87">
        <f>('Entrada ISO 140-4'!V29-'Entrada ISO 140-4'!V43)-10*LOG('Entrada ISO 140-4'!V62/10)</f>
        <v>64.121688710350028</v>
      </c>
      <c r="T9" s="87">
        <f>('Entrada ISO 140-4'!W29-'Entrada ISO 140-4'!W43)-10*LOG('Entrada ISO 140-4'!W62/10)</f>
        <v>75.118452077587122</v>
      </c>
      <c r="U9" s="87">
        <f>('Entrada ISO 140-4'!X29-'Entrada ISO 140-4'!X43)-10*LOG('Entrada ISO 140-4'!X62/10)</f>
        <v>74.895466519517328</v>
      </c>
      <c r="V9" s="88">
        <f>('Entrada ISO 140-4'!Y29-'Entrada ISO 140-4'!Y43)-10*LOG('Entrada ISO 140-4'!Y62/10)</f>
        <v>73.228966723299465</v>
      </c>
    </row>
    <row r="10" spans="1:29" ht="12.75">
      <c r="A10" s="483"/>
      <c r="B10" s="484"/>
      <c r="C10" s="484"/>
      <c r="D10" s="484"/>
      <c r="E10" s="484"/>
      <c r="F10" s="484"/>
      <c r="G10" s="484"/>
      <c r="H10" s="484"/>
      <c r="I10" s="484"/>
      <c r="J10" s="484"/>
      <c r="K10" s="484"/>
      <c r="L10" s="484"/>
      <c r="M10" s="484"/>
      <c r="N10" s="484"/>
      <c r="O10" s="484"/>
      <c r="P10" s="484"/>
      <c r="Q10" s="484"/>
      <c r="R10" s="484"/>
      <c r="S10" s="484"/>
      <c r="T10" s="484"/>
      <c r="U10" s="484"/>
      <c r="V10" s="485"/>
    </row>
    <row r="11" spans="1:29" ht="15.75" customHeight="1">
      <c r="A11" s="86" t="s">
        <v>37</v>
      </c>
      <c r="B11" s="87">
        <f>('Entrada ISO 140-4'!E29-'Entrada ISO 140-4'!E42)+10*LOG('Entrada ISO 140-4'!E61/0.5)</f>
        <v>34.060017554866285</v>
      </c>
      <c r="C11" s="87">
        <f>('Entrada ISO 140-4'!F29-'Entrada ISO 140-4'!F42)+10*LOG('Entrada ISO 140-4'!F61/0.5)</f>
        <v>46.586759165891195</v>
      </c>
      <c r="D11" s="87">
        <f>('Entrada ISO 140-4'!G29-'Entrada ISO 140-4'!G42)+10*LOG('Entrada ISO 140-4'!G61/0.5)</f>
        <v>56.890964443286862</v>
      </c>
      <c r="E11" s="87">
        <f>('Entrada ISO 140-4'!H29-'Entrada ISO 140-4'!H42)+10*LOG('Entrada ISO 140-4'!H61/0.5)</f>
        <v>48.842643897155021</v>
      </c>
      <c r="F11" s="87">
        <f>('Entrada ISO 140-4'!I29-'Entrada ISO 140-4'!I42)+10*LOG('Entrada ISO 140-4'!I61/0.5)</f>
        <v>51.732566405041169</v>
      </c>
      <c r="G11" s="87">
        <f>('Entrada ISO 140-4'!J29-'Entrada ISO 140-4'!J42)+10*LOG('Entrada ISO 140-4'!J61/0.5)</f>
        <v>54.447467758507827</v>
      </c>
      <c r="H11" s="87">
        <f>('Entrada ISO 140-4'!K29-'Entrada ISO 140-4'!K42)+10*LOG('Entrada ISO 140-4'!K61/0.5)</f>
        <v>58.054516799464835</v>
      </c>
      <c r="I11" s="87">
        <f>('Entrada ISO 140-4'!L29-'Entrada ISO 140-4'!L42)+10*LOG('Entrada ISO 140-4'!L61/0.5)</f>
        <v>61.032064003467681</v>
      </c>
      <c r="J11" s="87">
        <f>('Entrada ISO 140-4'!M29-'Entrada ISO 140-4'!M42)+10*LOG('Entrada ISO 140-4'!M61/0.5)</f>
        <v>61.408281623754128</v>
      </c>
      <c r="K11" s="87">
        <f>('Entrada ISO 140-4'!N29-'Entrada ISO 140-4'!N42)+10*LOG('Entrada ISO 140-4'!N61/0.5)</f>
        <v>61.856863493770348</v>
      </c>
      <c r="L11" s="87">
        <f>('Entrada ISO 140-4'!O29-'Entrada ISO 140-4'!O42)+10*LOG('Entrada ISO 140-4'!O61/0.5)</f>
        <v>65.504114210116498</v>
      </c>
      <c r="M11" s="87">
        <f>('Entrada ISO 140-4'!P29-'Entrada ISO 140-4'!P42)+10*LOG('Entrada ISO 140-4'!P61/0.5)</f>
        <v>64.107414452252371</v>
      </c>
      <c r="N11" s="87">
        <f>('Entrada ISO 140-4'!Q29-'Entrada ISO 140-4'!Q42)+10*LOG('Entrada ISO 140-4'!Q61/0.5)</f>
        <v>65.973285907205764</v>
      </c>
      <c r="O11" s="87">
        <f>('Entrada ISO 140-4'!R29-'Entrada ISO 140-4'!R42)+10*LOG('Entrada ISO 140-4'!R61/0.5)</f>
        <v>65.327987000780325</v>
      </c>
      <c r="P11" s="87">
        <f>('Entrada ISO 140-4'!S29-'Entrada ISO 140-4'!S42)+10*LOG('Entrada ISO 140-4'!S61/0.5)</f>
        <v>60.828354723097242</v>
      </c>
      <c r="Q11" s="87">
        <f>('Entrada ISO 140-4'!T29-'Entrada ISO 140-4'!T42)+10*LOG('Entrada ISO 140-4'!T61/0.5)</f>
        <v>60.099733152453467</v>
      </c>
      <c r="R11" s="87">
        <f>('Entrada ISO 140-4'!U29-'Entrada ISO 140-4'!U42)+10*LOG('Entrada ISO 140-4'!U61/0.5)</f>
        <v>60.13107849827</v>
      </c>
      <c r="S11" s="87">
        <f>('Entrada ISO 140-4'!V29-'Entrada ISO 140-4'!V42)+10*LOG('Entrada ISO 140-4'!V61/0.5)</f>
        <v>64.405313631302533</v>
      </c>
      <c r="T11" s="87">
        <f>('Entrada ISO 140-4'!W29-'Entrada ISO 140-4'!W42)+10*LOG('Entrada ISO 140-4'!W61/0.5)</f>
        <v>75.402076998539627</v>
      </c>
      <c r="U11" s="87">
        <f>('Entrada ISO 140-4'!X29-'Entrada ISO 140-4'!X42)+10*LOG('Entrada ISO 140-4'!X61/0.5)</f>
        <v>75.179091440469804</v>
      </c>
      <c r="V11" s="88">
        <f>('Entrada ISO 140-4'!Y29-'Entrada ISO 140-4'!Y42)+10*LOG('Entrada ISO 140-4'!Y61/0.5)</f>
        <v>73.51259164425197</v>
      </c>
    </row>
    <row r="12" spans="1:29" ht="12.75">
      <c r="A12" s="483"/>
      <c r="B12" s="484"/>
      <c r="C12" s="484"/>
      <c r="D12" s="484"/>
      <c r="E12" s="484"/>
      <c r="F12" s="484"/>
      <c r="G12" s="484"/>
      <c r="H12" s="484"/>
      <c r="I12" s="484"/>
      <c r="J12" s="484"/>
      <c r="K12" s="484"/>
      <c r="L12" s="484"/>
      <c r="M12" s="484"/>
      <c r="N12" s="484"/>
      <c r="O12" s="484"/>
      <c r="P12" s="484"/>
      <c r="Q12" s="484"/>
      <c r="R12" s="484"/>
      <c r="S12" s="484"/>
      <c r="T12" s="484"/>
      <c r="U12" s="484"/>
      <c r="V12" s="485"/>
    </row>
    <row r="13" spans="1:29" ht="15.75" customHeight="1">
      <c r="A13" s="89" t="s">
        <v>38</v>
      </c>
      <c r="B13" s="90">
        <f>('Entrada ISO 140-4'!E29-'Entrada ISO 140-4'!E43)+10*LOG('Entrada ISO 140-4'!$U$13/'Entrada ISO 140-4'!E62)</f>
        <v>32.018817728307042</v>
      </c>
      <c r="C13" s="90">
        <f>('Entrada ISO 140-4'!F29-'Entrada ISO 140-4'!F43)+10*LOG('Entrada ISO 140-4'!$U$13/'Entrada ISO 140-4'!F62)</f>
        <v>44.545559339331945</v>
      </c>
      <c r="D13" s="90">
        <f>('Entrada ISO 140-4'!G29-'Entrada ISO 140-4'!G43)+10*LOG('Entrada ISO 140-4'!$U$13/'Entrada ISO 140-4'!G62)</f>
        <v>54.849764616727612</v>
      </c>
      <c r="E13" s="90">
        <f>('Entrada ISO 140-4'!H29-'Entrada ISO 140-4'!H43)+10*LOG('Entrada ISO 140-4'!$U$13/'Entrada ISO 140-4'!H62)</f>
        <v>46.801444070595778</v>
      </c>
      <c r="F13" s="90">
        <f>('Entrada ISO 140-4'!I29-'Entrada ISO 140-4'!I43)+10*LOG('Entrada ISO 140-4'!$U$13/'Entrada ISO 140-4'!I62)</f>
        <v>49.691366578481919</v>
      </c>
      <c r="G13" s="90">
        <f>('Entrada ISO 140-4'!J29-'Entrada ISO 140-4'!J43)+10*LOG('Entrada ISO 140-4'!$U$13/'Entrada ISO 140-4'!J62)</f>
        <v>52.406267931948577</v>
      </c>
      <c r="H13" s="90">
        <f>('Entrada ISO 140-4'!K29-'Entrada ISO 140-4'!K43)+10*LOG('Entrada ISO 140-4'!$U$13/'Entrada ISO 140-4'!K62)</f>
        <v>56.013316972905585</v>
      </c>
      <c r="I13" s="90">
        <f>('Entrada ISO 140-4'!L29-'Entrada ISO 140-4'!L43)+10*LOG('Entrada ISO 140-4'!$U$13/'Entrada ISO 140-4'!L62)</f>
        <v>58.990864176908431</v>
      </c>
      <c r="J13" s="90">
        <f>('Entrada ISO 140-4'!M29-'Entrada ISO 140-4'!M43)+10*LOG('Entrada ISO 140-4'!$U$13/'Entrada ISO 140-4'!M62)</f>
        <v>59.367081797194878</v>
      </c>
      <c r="K13" s="90">
        <f>('Entrada ISO 140-4'!N29-'Entrada ISO 140-4'!N43)+10*LOG('Entrada ISO 140-4'!$U$13/'Entrada ISO 140-4'!N62)</f>
        <v>59.815663667211105</v>
      </c>
      <c r="L13" s="90">
        <f>('Entrada ISO 140-4'!O29-'Entrada ISO 140-4'!O43)+10*LOG('Entrada ISO 140-4'!$U$13/'Entrada ISO 140-4'!O62)</f>
        <v>64.762914383557259</v>
      </c>
      <c r="M13" s="90">
        <f>('Entrada ISO 140-4'!P29-'Entrada ISO 140-4'!P43)+10*LOG('Entrada ISO 140-4'!$U$13/'Entrada ISO 140-4'!P62)</f>
        <v>63.366214625693125</v>
      </c>
      <c r="N13" s="90">
        <f>('Entrada ISO 140-4'!Q29-'Entrada ISO 140-4'!Q43)+10*LOG('Entrada ISO 140-4'!$U$13/'Entrada ISO 140-4'!Q62)</f>
        <v>65.232086080646511</v>
      </c>
      <c r="O13" s="90">
        <f>('Entrada ISO 140-4'!R29-'Entrada ISO 140-4'!R43)+10*LOG('Entrada ISO 140-4'!$U$13/'Entrada ISO 140-4'!R62)</f>
        <v>64.586787174221087</v>
      </c>
      <c r="P13" s="90">
        <f>('Entrada ISO 140-4'!S29-'Entrada ISO 140-4'!S43)+10*LOG('Entrada ISO 140-4'!$U$13/'Entrada ISO 140-4'!S62)</f>
        <v>60.087154896538003</v>
      </c>
      <c r="Q13" s="90">
        <f>('Entrada ISO 140-4'!T29-'Entrada ISO 140-4'!T43)+10*LOG('Entrada ISO 140-4'!$U$13/'Entrada ISO 140-4'!T62)</f>
        <v>59.358533325894214</v>
      </c>
      <c r="R13" s="90">
        <f>('Entrada ISO 140-4'!U29-'Entrada ISO 140-4'!U43)+10*LOG('Entrada ISO 140-4'!$U$13/'Entrada ISO 140-4'!U62)</f>
        <v>59.389878671710761</v>
      </c>
      <c r="S13" s="90">
        <f>('Entrada ISO 140-4'!V29-'Entrada ISO 140-4'!V43)+10*LOG('Entrada ISO 140-4'!$U$13/'Entrada ISO 140-4'!V62)</f>
        <v>63.66411380474328</v>
      </c>
      <c r="T13" s="90">
        <f>('Entrada ISO 140-4'!W29-'Entrada ISO 140-4'!W43)+10*LOG('Entrada ISO 140-4'!$U$13/'Entrada ISO 140-4'!W62)</f>
        <v>74.660877171980374</v>
      </c>
      <c r="U13" s="90">
        <f>('Entrada ISO 140-4'!X29-'Entrada ISO 140-4'!X43)+10*LOG('Entrada ISO 140-4'!$U$13/'Entrada ISO 140-4'!X62)</f>
        <v>74.43789161391058</v>
      </c>
      <c r="V13" s="91">
        <f>('Entrada ISO 140-4'!Y29-'Entrada ISO 140-4'!Y43)+10*LOG('Entrada ISO 140-4'!$U$13/'Entrada ISO 140-4'!Y62)</f>
        <v>72.771391817692717</v>
      </c>
    </row>
  </sheetData>
  <mergeCells count="5">
    <mergeCell ref="B2:L2"/>
    <mergeCell ref="F3:H3"/>
    <mergeCell ref="A8:V8"/>
    <mergeCell ref="A10:V10"/>
    <mergeCell ref="A12:V12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AA84F"/>
    <outlinePr summaryBelow="0" summaryRight="0"/>
  </sheetPr>
  <dimension ref="B3:S57"/>
  <sheetViews>
    <sheetView workbookViewId="0">
      <selection activeCell="V22" sqref="V22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223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2.75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2.75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10"/>
      <c r="M7" s="209"/>
      <c r="N7" s="209"/>
      <c r="O7" s="211"/>
      <c r="P7" s="209"/>
      <c r="Q7" s="209"/>
      <c r="R7" s="209"/>
      <c r="S7" s="212"/>
    </row>
    <row r="8" spans="2:19" ht="12.75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224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/>
      <c r="D17" s="209"/>
      <c r="E17" s="209"/>
      <c r="F17" s="209"/>
      <c r="G17" s="209"/>
      <c r="H17" s="209"/>
      <c r="I17" s="317"/>
      <c r="J17" s="224"/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/>
      <c r="D18" s="200"/>
      <c r="E18" s="200"/>
      <c r="F18" s="200"/>
      <c r="G18" s="200"/>
      <c r="H18" s="200"/>
      <c r="I18" s="371"/>
      <c r="J18" s="229"/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225</v>
      </c>
      <c r="F21" s="242"/>
      <c r="G21" s="240"/>
      <c r="H21" s="389" t="s">
        <v>226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372">
        <f t="array" ref="H23:H43">TRANSPOSE('R Directo'!B7:V7)</f>
        <v>26.4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373">
        <v>35.1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373">
        <v>26.9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374">
        <v>34.1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375">
        <v>40.799999999999997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376">
        <v>37.700000000000003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374">
        <v>34.4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40.200000000000003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35.700000000000003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37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375">
        <v>25.7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376">
        <v>41.3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374">
        <v>43.7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375">
        <v>44.3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46.6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374">
        <v>47.9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48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376">
        <v>48.4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52.1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377">
        <v>53.3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378">
        <v>50.7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379" t="s">
        <v>227</v>
      </c>
      <c r="D49" s="281"/>
      <c r="E49" s="281"/>
      <c r="F49" s="380">
        <f>ROUND('Globales R Directo'!V3,0)</f>
        <v>43</v>
      </c>
      <c r="G49" s="510" t="str">
        <f>CONCATENATE("(  ",'Adaptación Espectral R Directo'!Z6,";",'Adaptación Espectral R Directo'!Z10,"  )")</f>
        <v>(  -5;-7  )</v>
      </c>
      <c r="H49" s="511"/>
      <c r="I49" s="284" t="s">
        <v>48</v>
      </c>
      <c r="J49" s="225" t="s">
        <v>228</v>
      </c>
      <c r="K49" s="285">
        <f>'Adaptación Espectral R Directo'!Z7</f>
        <v>-5</v>
      </c>
      <c r="L49" s="286" t="s">
        <v>84</v>
      </c>
      <c r="M49" s="287" t="s">
        <v>229</v>
      </c>
      <c r="N49" s="288">
        <f>'Adaptación Espectral R Directo'!Z8</f>
        <v>-4</v>
      </c>
      <c r="O49" s="286" t="s">
        <v>84</v>
      </c>
      <c r="P49" s="287" t="s">
        <v>230</v>
      </c>
      <c r="Q49" s="285">
        <f>'Adaptación Espectral R Directo'!Z9</f>
        <v>-4</v>
      </c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34"/>
      <c r="D51" s="505"/>
      <c r="E51" s="505"/>
      <c r="F51" s="505"/>
      <c r="G51" s="506"/>
      <c r="H51" s="281"/>
      <c r="I51" s="281"/>
      <c r="J51" s="225" t="s">
        <v>231</v>
      </c>
      <c r="K51" s="285">
        <f>'Adaptación Espectral R Directo'!Z11</f>
        <v>-7</v>
      </c>
      <c r="L51" s="286" t="s">
        <v>84</v>
      </c>
      <c r="M51" s="287" t="s">
        <v>232</v>
      </c>
      <c r="N51" s="288">
        <f>'Adaptación Espectral R Directo'!Z12</f>
        <v>-7</v>
      </c>
      <c r="O51" s="286" t="s">
        <v>84</v>
      </c>
      <c r="P51" s="287" t="s">
        <v>233</v>
      </c>
      <c r="Q51" s="285">
        <f>'Adaptación Espectral R Directo'!Z13</f>
        <v>-7</v>
      </c>
      <c r="R51" s="289" t="s">
        <v>48</v>
      </c>
      <c r="S51" s="217"/>
    </row>
    <row r="52" spans="2:19" ht="12.75">
      <c r="B52" s="216"/>
      <c r="C52" s="533"/>
      <c r="D52" s="451"/>
      <c r="E52" s="451"/>
      <c r="F52" s="451"/>
      <c r="G52" s="535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/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303"/>
      <c r="L56" s="284" t="s">
        <v>93</v>
      </c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G49:H49"/>
    <mergeCell ref="C51:G52"/>
    <mergeCell ref="C11:R14"/>
    <mergeCell ref="B3:S3"/>
    <mergeCell ref="B4:S4"/>
    <mergeCell ref="B5:S5"/>
    <mergeCell ref="C9:R9"/>
    <mergeCell ref="M17:Q18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AA84F"/>
    <outlinePr summaryBelow="0" summaryRight="0"/>
  </sheetPr>
  <dimension ref="B3:S57"/>
  <sheetViews>
    <sheetView workbookViewId="0">
      <selection activeCell="V21" sqref="V21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234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/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224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/>
      <c r="D17" s="209"/>
      <c r="E17" s="209"/>
      <c r="F17" s="209"/>
      <c r="G17" s="209"/>
      <c r="H17" s="209"/>
      <c r="I17" s="317"/>
      <c r="J17" s="224"/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/>
      <c r="D18" s="200"/>
      <c r="E18" s="200"/>
      <c r="F18" s="200"/>
      <c r="G18" s="200"/>
      <c r="H18" s="200"/>
      <c r="I18" s="371"/>
      <c r="J18" s="229"/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235</v>
      </c>
      <c r="F21" s="242"/>
      <c r="G21" s="240"/>
      <c r="H21" s="389" t="s">
        <v>236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372">
        <f t="array" ref="H23:H43">TRANSPOSE('R Directo'!B8:V8)</f>
        <v>26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373">
        <v>35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373">
        <v>27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374">
        <v>34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375">
        <v>41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376">
        <v>38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374">
        <v>34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375">
        <v>40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376">
        <v>36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374">
        <v>37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375">
        <v>26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376">
        <v>41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374">
        <v>44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375">
        <v>44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376">
        <v>47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374">
        <v>48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375">
        <v>48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376">
        <v>48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381">
        <v>52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377">
        <v>53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378">
        <v>51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120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382"/>
      <c r="E48" s="281"/>
      <c r="F48" s="281"/>
      <c r="G48" s="382"/>
      <c r="H48" s="382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383"/>
      <c r="D49" s="384" t="s">
        <v>237</v>
      </c>
      <c r="F49" s="385">
        <f>ROUND('Globales R Directo'!AP3,0)</f>
        <v>34</v>
      </c>
      <c r="G49" s="386" t="s">
        <v>48</v>
      </c>
      <c r="H49" s="387"/>
      <c r="J49" s="225"/>
      <c r="K49" s="316"/>
      <c r="L49" s="286"/>
      <c r="M49" s="287"/>
      <c r="N49" s="317"/>
      <c r="O49" s="286"/>
      <c r="P49" s="287"/>
      <c r="Q49" s="316"/>
      <c r="R49" s="289"/>
      <c r="S49" s="217"/>
    </row>
    <row r="50" spans="2:19" ht="12.75">
      <c r="B50" s="216"/>
      <c r="C50" s="240"/>
      <c r="D50" s="388"/>
      <c r="E50" s="281"/>
      <c r="F50" s="281"/>
      <c r="G50" s="388"/>
      <c r="H50" s="388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34"/>
      <c r="D51" s="505"/>
      <c r="E51" s="505"/>
      <c r="F51" s="505"/>
      <c r="G51" s="506"/>
      <c r="H51" s="281"/>
      <c r="I51" s="281"/>
      <c r="J51" s="225"/>
      <c r="K51" s="316"/>
      <c r="L51" s="286"/>
      <c r="M51" s="287"/>
      <c r="N51" s="317"/>
      <c r="O51" s="286"/>
      <c r="P51" s="287"/>
      <c r="Q51" s="316"/>
      <c r="R51" s="289"/>
      <c r="S51" s="217"/>
    </row>
    <row r="52" spans="2:19" ht="12.75">
      <c r="B52" s="216"/>
      <c r="C52" s="533"/>
      <c r="D52" s="451"/>
      <c r="E52" s="451"/>
      <c r="F52" s="451"/>
      <c r="G52" s="535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/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303"/>
      <c r="L56" s="284" t="s">
        <v>93</v>
      </c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7">
    <mergeCell ref="M17:Q18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A2:CW89"/>
  <sheetViews>
    <sheetView workbookViewId="0">
      <selection activeCell="X10" sqref="X10"/>
    </sheetView>
  </sheetViews>
  <sheetFormatPr baseColWidth="10" defaultColWidth="12.5703125" defaultRowHeight="15.75" customHeight="1"/>
  <cols>
    <col min="1" max="1" width="17.42578125" customWidth="1"/>
    <col min="2" max="2" width="6.5703125" bestFit="1" customWidth="1"/>
    <col min="37" max="37" width="18.85546875" bestFit="1" customWidth="1"/>
    <col min="57" max="57" width="18.85546875" bestFit="1" customWidth="1"/>
    <col min="58" max="76" width="16.7109375" customWidth="1"/>
    <col min="77" max="77" width="18.85546875" bestFit="1" customWidth="1"/>
    <col min="78" max="96" width="16.7109375" customWidth="1"/>
    <col min="97" max="97" width="18.85546875" bestFit="1" customWidth="1"/>
    <col min="98" max="101" width="16.7109375" customWidth="1"/>
  </cols>
  <sheetData>
    <row r="2" spans="2:101" ht="15.75" customHeight="1">
      <c r="B2" s="92"/>
      <c r="C2" s="92"/>
      <c r="D2" s="92"/>
    </row>
    <row r="3" spans="2:101" ht="15.75" customHeight="1">
      <c r="U3" s="93" t="s">
        <v>39</v>
      </c>
      <c r="V3" s="94">
        <f t="shared" ref="V3:W3" si="0">SUM(AL6:AL66)</f>
        <v>63</v>
      </c>
      <c r="W3" s="95">
        <f t="shared" si="0"/>
        <v>-11</v>
      </c>
      <c r="AO3" s="93" t="s">
        <v>40</v>
      </c>
      <c r="AP3" s="94">
        <f t="shared" ref="AP3:AQ3" si="1">SUM(BF6:BF66)</f>
        <v>63</v>
      </c>
      <c r="AQ3" s="95">
        <f t="shared" si="1"/>
        <v>-11</v>
      </c>
      <c r="BG3" s="96"/>
      <c r="BH3" s="96"/>
      <c r="BI3" s="93" t="s">
        <v>41</v>
      </c>
      <c r="BJ3" s="94">
        <f t="shared" ref="BJ3:BK3" si="2">SUM(BZ6:BZ66)</f>
        <v>64</v>
      </c>
      <c r="BK3" s="95">
        <f t="shared" si="2"/>
        <v>-12</v>
      </c>
      <c r="BL3" s="96"/>
      <c r="BM3" s="96"/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7"/>
      <c r="BY3" s="97"/>
      <c r="BZ3" s="96"/>
      <c r="CA3" s="96"/>
      <c r="CB3" s="96"/>
      <c r="CC3" s="93" t="s">
        <v>42</v>
      </c>
      <c r="CD3" s="98">
        <f t="shared" ref="CD3:CE3" si="3">SUM(CU6:CU66)</f>
        <v>63</v>
      </c>
      <c r="CE3" s="95">
        <f t="shared" si="3"/>
        <v>-11</v>
      </c>
      <c r="CF3" s="96"/>
      <c r="CG3" s="96"/>
      <c r="CH3" s="96"/>
      <c r="CI3" s="96"/>
      <c r="CJ3" s="96"/>
      <c r="CK3" s="96"/>
      <c r="CL3" s="96"/>
      <c r="CM3" s="96"/>
      <c r="CN3" s="96"/>
      <c r="CO3" s="96"/>
      <c r="CP3" s="96"/>
      <c r="CQ3" s="96"/>
      <c r="CR3" s="97"/>
      <c r="CS3" s="97"/>
      <c r="CU3" s="96"/>
      <c r="CV3" s="96"/>
      <c r="CW3" s="96"/>
    </row>
    <row r="5" spans="2:101" ht="12.75">
      <c r="B5" s="99" t="s">
        <v>43</v>
      </c>
      <c r="C5" s="100">
        <v>100</v>
      </c>
      <c r="D5" s="101">
        <v>125</v>
      </c>
      <c r="E5" s="101">
        <v>160</v>
      </c>
      <c r="F5" s="101">
        <v>200</v>
      </c>
      <c r="G5" s="101">
        <v>250</v>
      </c>
      <c r="H5" s="101">
        <v>315</v>
      </c>
      <c r="I5" s="101">
        <v>400</v>
      </c>
      <c r="J5" s="101">
        <v>500</v>
      </c>
      <c r="K5" s="101">
        <v>630</v>
      </c>
      <c r="L5" s="101">
        <v>800</v>
      </c>
      <c r="M5" s="101">
        <v>1000</v>
      </c>
      <c r="N5" s="101">
        <v>1250</v>
      </c>
      <c r="O5" s="101">
        <v>1600</v>
      </c>
      <c r="P5" s="101">
        <v>2000</v>
      </c>
      <c r="Q5" s="101">
        <v>2500</v>
      </c>
      <c r="R5" s="101">
        <v>3150</v>
      </c>
      <c r="S5" s="102">
        <v>4000</v>
      </c>
      <c r="U5" s="103">
        <v>100</v>
      </c>
      <c r="V5" s="101">
        <v>125</v>
      </c>
      <c r="W5" s="101">
        <v>160</v>
      </c>
      <c r="X5" s="101">
        <v>200</v>
      </c>
      <c r="Y5" s="101">
        <v>250</v>
      </c>
      <c r="Z5" s="101">
        <v>315</v>
      </c>
      <c r="AA5" s="101">
        <v>400</v>
      </c>
      <c r="AB5" s="101">
        <v>500</v>
      </c>
      <c r="AC5" s="101">
        <v>630</v>
      </c>
      <c r="AD5" s="101">
        <v>800</v>
      </c>
      <c r="AE5" s="101">
        <v>1000</v>
      </c>
      <c r="AF5" s="101">
        <v>1250</v>
      </c>
      <c r="AG5" s="101">
        <v>1600</v>
      </c>
      <c r="AH5" s="101">
        <v>2000</v>
      </c>
      <c r="AI5" s="101">
        <v>2500</v>
      </c>
      <c r="AJ5" s="102">
        <v>3150</v>
      </c>
      <c r="AK5" s="104" t="s">
        <v>44</v>
      </c>
      <c r="AL5" s="105"/>
      <c r="AM5" s="105"/>
      <c r="AO5" s="103">
        <v>100</v>
      </c>
      <c r="AP5" s="101">
        <v>125</v>
      </c>
      <c r="AQ5" s="101">
        <v>160</v>
      </c>
      <c r="AR5" s="101">
        <v>200</v>
      </c>
      <c r="AS5" s="101">
        <v>250</v>
      </c>
      <c r="AT5" s="101">
        <v>315</v>
      </c>
      <c r="AU5" s="101">
        <v>400</v>
      </c>
      <c r="AV5" s="101">
        <v>500</v>
      </c>
      <c r="AW5" s="101">
        <v>630</v>
      </c>
      <c r="AX5" s="101">
        <v>800</v>
      </c>
      <c r="AY5" s="101">
        <v>1000</v>
      </c>
      <c r="AZ5" s="101">
        <v>1250</v>
      </c>
      <c r="BA5" s="101">
        <v>1600</v>
      </c>
      <c r="BB5" s="101">
        <v>2000</v>
      </c>
      <c r="BC5" s="101">
        <v>2500</v>
      </c>
      <c r="BD5" s="102">
        <v>3150</v>
      </c>
      <c r="BE5" s="104" t="s">
        <v>44</v>
      </c>
      <c r="BF5" s="2"/>
      <c r="BG5" s="2"/>
      <c r="BH5" s="2"/>
      <c r="BI5" s="103">
        <v>100</v>
      </c>
      <c r="BJ5" s="101">
        <v>125</v>
      </c>
      <c r="BK5" s="101">
        <v>160</v>
      </c>
      <c r="BL5" s="101">
        <v>200</v>
      </c>
      <c r="BM5" s="101">
        <v>250</v>
      </c>
      <c r="BN5" s="101">
        <v>315</v>
      </c>
      <c r="BO5" s="101">
        <v>400</v>
      </c>
      <c r="BP5" s="101">
        <v>500</v>
      </c>
      <c r="BQ5" s="101">
        <v>630</v>
      </c>
      <c r="BR5" s="101">
        <v>800</v>
      </c>
      <c r="BS5" s="101">
        <v>1000</v>
      </c>
      <c r="BT5" s="101">
        <v>1250</v>
      </c>
      <c r="BU5" s="101">
        <v>1600</v>
      </c>
      <c r="BV5" s="101">
        <v>2000</v>
      </c>
      <c r="BW5" s="101">
        <v>2500</v>
      </c>
      <c r="BX5" s="102">
        <v>3150</v>
      </c>
      <c r="BY5" s="104" t="s">
        <v>44</v>
      </c>
      <c r="BZ5" s="2"/>
      <c r="CA5" s="2"/>
      <c r="CB5" s="2"/>
      <c r="CC5" s="101">
        <v>125</v>
      </c>
      <c r="CD5" s="101">
        <v>160</v>
      </c>
      <c r="CE5" s="101">
        <v>200</v>
      </c>
      <c r="CF5" s="101">
        <v>250</v>
      </c>
      <c r="CG5" s="101">
        <v>315</v>
      </c>
      <c r="CH5" s="101">
        <v>400</v>
      </c>
      <c r="CI5" s="101">
        <v>500</v>
      </c>
      <c r="CJ5" s="101">
        <v>630</v>
      </c>
      <c r="CK5" s="101">
        <v>800</v>
      </c>
      <c r="CL5" s="101">
        <v>1000</v>
      </c>
      <c r="CM5" s="101">
        <v>1250</v>
      </c>
      <c r="CN5" s="101">
        <v>1600</v>
      </c>
      <c r="CO5" s="101">
        <v>2000</v>
      </c>
      <c r="CP5" s="101">
        <v>2500</v>
      </c>
      <c r="CQ5" s="101">
        <v>3150</v>
      </c>
      <c r="CR5" s="101">
        <v>4000</v>
      </c>
      <c r="CS5" s="104" t="s">
        <v>44</v>
      </c>
      <c r="CT5" s="2"/>
      <c r="CU5" s="2"/>
      <c r="CV5" s="2"/>
    </row>
    <row r="6" spans="2:101" ht="14.25">
      <c r="B6" s="106">
        <v>-30</v>
      </c>
      <c r="C6" s="107">
        <f t="shared" ref="C6:C34" si="4">$C$36-B6</f>
        <v>63</v>
      </c>
      <c r="D6" s="108">
        <f t="shared" ref="D6:D35" si="5">$D$36-B6</f>
        <v>66</v>
      </c>
      <c r="E6" s="108">
        <f t="shared" ref="E6:E35" si="6">$E$36-B6</f>
        <v>69</v>
      </c>
      <c r="F6" s="108">
        <f t="shared" ref="F6:F35" si="7">$F$36-B6</f>
        <v>72</v>
      </c>
      <c r="G6" s="108">
        <f t="shared" ref="G6:G35" si="8">$G$36-B6</f>
        <v>75</v>
      </c>
      <c r="H6" s="108">
        <f t="shared" ref="H6:H35" si="9">$H$36-B6</f>
        <v>78</v>
      </c>
      <c r="I6" s="108">
        <f t="shared" ref="I6:I35" si="10">$I$36-B6</f>
        <v>81</v>
      </c>
      <c r="J6" s="108">
        <f t="shared" ref="J6:J35" si="11">$J$36-B6</f>
        <v>82</v>
      </c>
      <c r="K6" s="108">
        <f t="shared" ref="K6:K35" si="12">$K$36-B6</f>
        <v>83</v>
      </c>
      <c r="L6" s="108">
        <f t="shared" ref="L6:L35" si="13">$L$36-B6</f>
        <v>84</v>
      </c>
      <c r="M6" s="108">
        <f t="shared" ref="M6:M35" si="14">$M$36-B6</f>
        <v>85</v>
      </c>
      <c r="N6" s="108">
        <f t="shared" ref="N6:N35" si="15">$N$36-B6</f>
        <v>86</v>
      </c>
      <c r="O6" s="108">
        <f t="shared" ref="O6:O35" si="16">$O$36-B6</f>
        <v>86</v>
      </c>
      <c r="P6" s="108">
        <f t="shared" ref="P6:P35" si="17">$P$36-$B6</f>
        <v>86</v>
      </c>
      <c r="Q6" s="108">
        <f t="shared" ref="Q6:Q35" si="18">$Q$36-$B6</f>
        <v>86</v>
      </c>
      <c r="R6" s="109">
        <f t="shared" ref="R6:R35" si="19">$R$36-$B6</f>
        <v>86</v>
      </c>
      <c r="S6" s="110">
        <f t="shared" ref="S6:S35" si="20">$S$36-$B6</f>
        <v>86</v>
      </c>
      <c r="U6" s="111">
        <f>IF((C6-'Resultados ISO 140-4'!$E$7)&gt;0,C6-'Resultados ISO 140-4'!$E$7,0)</f>
        <v>16.198555929404222</v>
      </c>
      <c r="V6" s="112">
        <f>IF((D6-'Resultados ISO 140-4'!$F$7)&gt;0,D6-'Resultados ISO 140-4'!$F$7,0)</f>
        <v>16.308633421518081</v>
      </c>
      <c r="W6" s="112">
        <f>IF((E6-'Resultados ISO 140-4'!$G$7)&gt;0,E6-'Resultados ISO 140-4'!$G$7,0)</f>
        <v>16.593732068051423</v>
      </c>
      <c r="X6" s="112">
        <f>IF((F6-'Resultados ISO 140-4'!$H$7)&gt;0,F6-'Resultados ISO 140-4'!$H$7,0)</f>
        <v>15.986683027094415</v>
      </c>
      <c r="Y6" s="112">
        <f>IF((G6-'Resultados ISO 140-4'!$I$7)&gt;0,G6-'Resultados ISO 140-4'!$I$7,0)</f>
        <v>16.009135823091569</v>
      </c>
      <c r="Z6" s="112">
        <f>IF((H6-'Resultados ISO 140-4'!$J$7)&gt;0,H6-'Resultados ISO 140-4'!$J$7,0)</f>
        <v>18.632918202805122</v>
      </c>
      <c r="AA6" s="112">
        <f>IF((I6-'Resultados ISO 140-4'!$K$7)&gt;0,I6-'Resultados ISO 140-4'!$K$7,0)</f>
        <v>21.184336332788895</v>
      </c>
      <c r="AB6" s="112">
        <f>IF((J6-'Resultados ISO 140-4'!$L$7)&gt;0,J6-'Resultados ISO 140-4'!$L$7,0)</f>
        <v>17.237085616442741</v>
      </c>
      <c r="AC6" s="112">
        <f>IF((K6-'Resultados ISO 140-4'!$M$7)&gt;0,K6-'Resultados ISO 140-4'!$M$7,0)</f>
        <v>19.633785374306875</v>
      </c>
      <c r="AD6" s="112">
        <f>IF((L6-'Resultados ISO 140-4'!$N$7)&gt;0,L6-'Resultados ISO 140-4'!$N$7,0)</f>
        <v>18.767913919353489</v>
      </c>
      <c r="AE6" s="112">
        <f>IF((M6-'Resultados ISO 140-4'!$O$7)&gt;0,M6-'Resultados ISO 140-4'!$O$7,0)</f>
        <v>20.413212825778913</v>
      </c>
      <c r="AF6" s="112">
        <f>IF((N6-'Resultados ISO 140-4'!$P$7)&gt;0,N6-'Resultados ISO 140-4'!$P$7,0)</f>
        <v>25.912845103461997</v>
      </c>
      <c r="AG6" s="112">
        <f>IF((O6-'Resultados ISO 140-4'!$Q$7)&gt;0,O6-'Resultados ISO 140-4'!$Q$7,0)</f>
        <v>26.641466674105786</v>
      </c>
      <c r="AH6" s="112">
        <f>IF((P6-'Resultados ISO 140-4'!$R$7)&gt;0,P6-'Resultados ISO 140-4'!$R$7,0)</f>
        <v>26.610121328289239</v>
      </c>
      <c r="AI6" s="112">
        <f>IF((Q6-'Resultados ISO 140-4'!$S$7)&gt;0,Q6-'Resultados ISO 140-4'!$S$7,0)</f>
        <v>22.33588619525672</v>
      </c>
      <c r="AJ6" s="113">
        <f>IF((R6-'Resultados ISO 140-4'!$T$7)&gt;0,R6-'Resultados ISO 140-4'!$T$7,0)</f>
        <v>11.339122828019626</v>
      </c>
      <c r="AK6" s="114">
        <f t="shared" ref="AK6:AK66" si="21">SUM(U6:AJ6)</f>
        <v>309.80543466976911</v>
      </c>
      <c r="AL6" s="115">
        <f>IF(AK6&lt;=32,J6,0)</f>
        <v>0</v>
      </c>
      <c r="AM6" s="116">
        <f t="shared" ref="AM6:AM66" si="22">IF(AL6&lt;&gt;0,B6,0)</f>
        <v>0</v>
      </c>
      <c r="AO6" s="111">
        <f>IF((C6-'Resultados ISO 140-4'!$E$9)&gt;0,C6-'Resultados ISO 140-4'!$E$9,0)</f>
        <v>15.740981023797474</v>
      </c>
      <c r="AP6" s="112">
        <f>IF((D6-'Resultados ISO 140-4'!$F$9)&gt;0,D6-'Resultados ISO 140-4'!$F$9,0)</f>
        <v>15.851058515911326</v>
      </c>
      <c r="AQ6" s="112">
        <f>IF((E6-'Resultados ISO 140-4'!$G$9)&gt;0,E6-'Resultados ISO 140-4'!$G$9,0)</f>
        <v>16.136157162444668</v>
      </c>
      <c r="AR6" s="112">
        <f>IF((F6-'Resultados ISO 140-4'!$H$9)&gt;0,F6-'Resultados ISO 140-4'!$H$9,0)</f>
        <v>15.52910812148766</v>
      </c>
      <c r="AS6" s="112">
        <f>IF((G6-'Resultados ISO 140-4'!$I$9)&gt;0,G6-'Resultados ISO 140-4'!$I$9,0)</f>
        <v>15.551560917484814</v>
      </c>
      <c r="AT6" s="112">
        <f>IF((H6-'Resultados ISO 140-4'!$J$9)&gt;0,H6-'Resultados ISO 140-4'!$J$9,0)</f>
        <v>18.175343297198367</v>
      </c>
      <c r="AU6" s="112">
        <f>IF((I6-'Resultados ISO 140-4'!$K$9)&gt;0,I6-'Resultados ISO 140-4'!$K$9,0)</f>
        <v>20.726761427182147</v>
      </c>
      <c r="AV6" s="112">
        <f>IF((J6-'Resultados ISO 140-4'!$L$9)&gt;0,J6-'Resultados ISO 140-4'!$L$9,0)</f>
        <v>16.779510710835993</v>
      </c>
      <c r="AW6" s="112">
        <f>IF((K6-'Resultados ISO 140-4'!$M$9)&gt;0,K6-'Resultados ISO 140-4'!$M$9,0)</f>
        <v>19.176210468700127</v>
      </c>
      <c r="AX6" s="112">
        <f>IF((L6-'Resultados ISO 140-4'!$N$9)&gt;0,L6-'Resultados ISO 140-4'!$N$9,0)</f>
        <v>18.310339013746727</v>
      </c>
      <c r="AY6" s="112">
        <f>IF((M6-'Resultados ISO 140-4'!$O$9)&gt;0,M6-'Resultados ISO 140-4'!$O$9,0)</f>
        <v>19.955637920172165</v>
      </c>
      <c r="AZ6" s="112">
        <f>IF((N6-'Resultados ISO 140-4'!$P$9)&gt;0,N6-'Resultados ISO 140-4'!$P$9,0)</f>
        <v>25.455270197855249</v>
      </c>
      <c r="BA6" s="112">
        <f>IF((O6-'Resultados ISO 140-4'!$Q$9)&gt;0,O6-'Resultados ISO 140-4'!$Q$9,0)</f>
        <v>26.183891768499038</v>
      </c>
      <c r="BB6" s="112">
        <f>IF((P6-'Resultados ISO 140-4'!$R$9)&gt;0,P6-'Resultados ISO 140-4'!$R$9,0)</f>
        <v>26.152546422682484</v>
      </c>
      <c r="BC6" s="112">
        <f>IF((Q6-'Resultados ISO 140-4'!$S$9)&gt;0,Q6-'Resultados ISO 140-4'!$S$9,0)</f>
        <v>21.878311289649972</v>
      </c>
      <c r="BD6" s="113">
        <f>IF((R6-'Resultados ISO 140-4'!$T$9)&gt;0,R6-'Resultados ISO 140-4'!$T$9,0)</f>
        <v>10.881547922412878</v>
      </c>
      <c r="BE6" s="117">
        <f t="shared" ref="BE6:BE66" si="23">SUM(AO6:BD6)</f>
        <v>302.48423618006103</v>
      </c>
      <c r="BF6" s="118">
        <f>IF(BE6&lt;=32,J6,0)</f>
        <v>0</v>
      </c>
      <c r="BG6" s="118">
        <f t="shared" ref="BG6:BG66" si="24">IF(BF6&lt;&gt;0,B6,0)</f>
        <v>0</v>
      </c>
      <c r="BH6" s="119"/>
      <c r="BI6" s="120">
        <f>IF((C6-'Resultados ISO 140-4'!$E$11)&gt;0,C6-'Resultados ISO 140-4'!$E$11,0)</f>
        <v>14.157356102844979</v>
      </c>
      <c r="BJ6" s="121">
        <f>IF((D6-'Resultados ISO 140-4'!$F$11)&gt;0,D6-'Resultados ISO 140-4'!$F$11,0)</f>
        <v>14.267433594958831</v>
      </c>
      <c r="BK6" s="121">
        <f>IF((E6-'Resultados ISO 140-4'!$G$11)&gt;0,E6-'Resultados ISO 140-4'!$G$11,0)</f>
        <v>14.552532241492173</v>
      </c>
      <c r="BL6" s="121">
        <f>IF((F6-'Resultados ISO 140-4'!$H$11)&gt;0,F6-'Resultados ISO 140-4'!$H$11,0)</f>
        <v>13.945483200535165</v>
      </c>
      <c r="BM6" s="121">
        <f>IF((G6-'Resultados ISO 140-4'!$I$11)&gt;0,G6-'Resultados ISO 140-4'!$I$11,0)</f>
        <v>13.967935996532319</v>
      </c>
      <c r="BN6" s="121">
        <f>IF((H6-'Resultados ISO 140-4'!$J$11)&gt;0,H6-'Resultados ISO 140-4'!$J$11,0)</f>
        <v>16.591718376245872</v>
      </c>
      <c r="BO6" s="121">
        <f>IF((I6-'Resultados ISO 140-4'!$K$11)&gt;0,I6-'Resultados ISO 140-4'!$K$11,0)</f>
        <v>19.143136506229652</v>
      </c>
      <c r="BP6" s="121">
        <f>IF((J6-'Resultados ISO 140-4'!$L$11)&gt;0,J6-'Resultados ISO 140-4'!$L$11,0)</f>
        <v>16.495885789883502</v>
      </c>
      <c r="BQ6" s="121">
        <f>IF((K6-'Resultados ISO 140-4'!$M$11)&gt;0,K6-'Resultados ISO 140-4'!$M$11,0)</f>
        <v>18.892585547747629</v>
      </c>
      <c r="BR6" s="121">
        <f>IF((L6-'Resultados ISO 140-4'!$N$11)&gt;0,L6-'Resultados ISO 140-4'!$N$11,0)</f>
        <v>18.026714092794236</v>
      </c>
      <c r="BS6" s="121">
        <f>IF((M6-'Resultados ISO 140-4'!$O$11)&gt;0,M6-'Resultados ISO 140-4'!$O$11,0)</f>
        <v>19.672012999219675</v>
      </c>
      <c r="BT6" s="121">
        <f>IF((N6-'Resultados ISO 140-4'!$P$11)&gt;0,N6-'Resultados ISO 140-4'!$P$11,0)</f>
        <v>25.171645276902758</v>
      </c>
      <c r="BU6" s="121">
        <f>IF((O6-'Resultados ISO 140-4'!$Q$11)&gt;0,O6-'Resultados ISO 140-4'!$Q$11,0)</f>
        <v>25.900266847546533</v>
      </c>
      <c r="BV6" s="121">
        <f>IF((P6-'Resultados ISO 140-4'!$R$11)&gt;0,P6-'Resultados ISO 140-4'!$R$11,0)</f>
        <v>25.86892150173</v>
      </c>
      <c r="BW6" s="121">
        <f>IF((Q6-'Resultados ISO 140-4'!$S$11)&gt;0,Q6-'Resultados ISO 140-4'!$S$11,0)</f>
        <v>21.594686368697467</v>
      </c>
      <c r="BX6" s="122">
        <f>IF((R6-'Resultados ISO 140-4'!$T$11)&gt;0,R6-'Resultados ISO 140-4'!$T$11,0)</f>
        <v>10.597923001460373</v>
      </c>
      <c r="BY6" s="123">
        <f t="shared" ref="BY6:BY66" si="25">SUM(BI6:BX6)</f>
        <v>288.8462374448211</v>
      </c>
      <c r="BZ6" s="118">
        <f>IF(BY6&lt;=32,J6,0)</f>
        <v>0</v>
      </c>
      <c r="CA6" s="118">
        <f t="shared" ref="CA6:CA66" si="26">IF(BZ6&lt;&gt;0,B6,0)</f>
        <v>0</v>
      </c>
      <c r="CB6" s="119"/>
      <c r="CC6" s="124">
        <f>IF((D6-'Resultados ISO 140-4'!$F$13)&gt;0,D6-'Resultados ISO 140-4'!$F$13,0)</f>
        <v>16.308633421518081</v>
      </c>
      <c r="CD6" s="125">
        <f>IF((E6-'Resultados ISO 140-4'!$G$13)&gt;0,E6-'Resultados ISO 140-4'!$G$13,0)</f>
        <v>16.593732068051423</v>
      </c>
      <c r="CE6" s="125">
        <f>IF((F6-'Resultados ISO 140-4'!$H$13)&gt;0,F6-'Resultados ISO 140-4'!$H$13,0)</f>
        <v>15.986683027094415</v>
      </c>
      <c r="CF6" s="125">
        <f>IF((G6-'Resultados ISO 140-4'!$I$13)&gt;0,G6-'Resultados ISO 140-4'!$I$13,0)</f>
        <v>16.009135823091569</v>
      </c>
      <c r="CG6" s="125">
        <f>IF((H6-'Resultados ISO 140-4'!$J$13)&gt;0,H6-'Resultados ISO 140-4'!$J$13,0)</f>
        <v>18.632918202805122</v>
      </c>
      <c r="CH6" s="125">
        <f>IF((I6-'Resultados ISO 140-4'!$K$13)&gt;0,I6-'Resultados ISO 140-4'!$K$13,0)</f>
        <v>21.184336332788895</v>
      </c>
      <c r="CI6" s="125">
        <f>IF((J6-'Resultados ISO 140-4'!$L$13)&gt;0,J6-'Resultados ISO 140-4'!$L$13,0)</f>
        <v>17.237085616442741</v>
      </c>
      <c r="CJ6" s="125">
        <f>IF((K6-'Resultados ISO 140-4'!$M$13)&gt;0,K6-'Resultados ISO 140-4'!$M$13,0)</f>
        <v>19.633785374306875</v>
      </c>
      <c r="CK6" s="125">
        <f>IF((L6-'Resultados ISO 140-4'!$N$13)&gt;0,L6-'Resultados ISO 140-4'!$N$13,0)</f>
        <v>18.767913919353489</v>
      </c>
      <c r="CL6" s="125">
        <f>IF((M6-'Resultados ISO 140-4'!$O$13)&gt;0,M6-'Resultados ISO 140-4'!$O$13,0)</f>
        <v>20.413212825778913</v>
      </c>
      <c r="CM6" s="125">
        <f>IF((N6-'Resultados ISO 140-4'!$P$13)&gt;0,N6-'Resultados ISO 140-4'!$P$13,0)</f>
        <v>25.912845103461997</v>
      </c>
      <c r="CN6" s="125">
        <f>IF((O6-'Resultados ISO 140-4'!$Q$13)&gt;0,O6-'Resultados ISO 140-4'!$Q$13,0)</f>
        <v>26.641466674105786</v>
      </c>
      <c r="CO6" s="125">
        <f>IF((P6-'Resultados ISO 140-4'!$R$13)&gt;0,P6-'Resultados ISO 140-4'!$R$13,0)</f>
        <v>26.610121328289239</v>
      </c>
      <c r="CP6" s="125">
        <f>IF((Q6-'Resultados ISO 140-4'!$S$13)&gt;0,Q6-'Resultados ISO 140-4'!$S$13,0)</f>
        <v>22.33588619525672</v>
      </c>
      <c r="CQ6" s="125">
        <f>IF((R6-'Resultados ISO 140-4'!$T$13)&gt;0,R6-'Resultados ISO 140-4'!$T$13,0)</f>
        <v>11.339122828019626</v>
      </c>
      <c r="CR6" s="126">
        <f>IF((S6-'Resultados ISO 140-4'!$U$13)&gt;0,S6-'Resultados ISO 140-4'!$U$13,0)</f>
        <v>11.56210838608942</v>
      </c>
      <c r="CS6" s="127">
        <f>SUM(CC6:CP6)</f>
        <v>282.26775591234519</v>
      </c>
      <c r="CT6" s="128">
        <f t="shared" ref="CT6:CT66" si="27">IF(AND(CS6&lt;=32,MAX(CC6:CR6)&lt;=8),J6,0)</f>
        <v>0</v>
      </c>
      <c r="CU6" s="118">
        <f>IF(CT6&lt;&gt;0,CT6,0)</f>
        <v>0</v>
      </c>
      <c r="CV6" s="118">
        <f t="shared" ref="CV6:CV66" si="28">IF(CU6&lt;&gt;0,B6,0)</f>
        <v>0</v>
      </c>
    </row>
    <row r="7" spans="2:101" ht="14.25">
      <c r="B7" s="129">
        <v>-29</v>
      </c>
      <c r="C7" s="130">
        <f t="shared" si="4"/>
        <v>62</v>
      </c>
      <c r="D7" s="131">
        <f t="shared" si="5"/>
        <v>65</v>
      </c>
      <c r="E7" s="131">
        <f t="shared" si="6"/>
        <v>68</v>
      </c>
      <c r="F7" s="131">
        <f t="shared" si="7"/>
        <v>71</v>
      </c>
      <c r="G7" s="131">
        <f t="shared" si="8"/>
        <v>74</v>
      </c>
      <c r="H7" s="131">
        <f t="shared" si="9"/>
        <v>77</v>
      </c>
      <c r="I7" s="131">
        <f t="shared" si="10"/>
        <v>80</v>
      </c>
      <c r="J7" s="131">
        <f t="shared" si="11"/>
        <v>81</v>
      </c>
      <c r="K7" s="131">
        <f t="shared" si="12"/>
        <v>82</v>
      </c>
      <c r="L7" s="131">
        <f t="shared" si="13"/>
        <v>83</v>
      </c>
      <c r="M7" s="131">
        <f t="shared" si="14"/>
        <v>84</v>
      </c>
      <c r="N7" s="131">
        <f t="shared" si="15"/>
        <v>85</v>
      </c>
      <c r="O7" s="131">
        <f t="shared" si="16"/>
        <v>85</v>
      </c>
      <c r="P7" s="131">
        <f t="shared" si="17"/>
        <v>85</v>
      </c>
      <c r="Q7" s="131">
        <f t="shared" si="18"/>
        <v>85</v>
      </c>
      <c r="R7" s="132">
        <f t="shared" si="19"/>
        <v>85</v>
      </c>
      <c r="S7" s="133">
        <f t="shared" si="20"/>
        <v>85</v>
      </c>
      <c r="U7" s="134">
        <f>IF((C7-'Resultados ISO 140-4'!$E$7)&gt;0,C7-'Resultados ISO 140-4'!$E$7,0)</f>
        <v>15.198555929404222</v>
      </c>
      <c r="V7" s="135">
        <f>IF((D7-'Resultados ISO 140-4'!$F$7)&gt;0,D7-'Resultados ISO 140-4'!$F$7,0)</f>
        <v>15.308633421518081</v>
      </c>
      <c r="W7" s="135">
        <f>IF((E7-'Resultados ISO 140-4'!$G$7)&gt;0,E7-'Resultados ISO 140-4'!$G$7,0)</f>
        <v>15.593732068051423</v>
      </c>
      <c r="X7" s="135">
        <f>IF((F7-'Resultados ISO 140-4'!$H$7)&gt;0,F7-'Resultados ISO 140-4'!$H$7,0)</f>
        <v>14.986683027094415</v>
      </c>
      <c r="Y7" s="135">
        <f>IF((G7-'Resultados ISO 140-4'!$I$7)&gt;0,G7-'Resultados ISO 140-4'!$I$7,0)</f>
        <v>15.009135823091569</v>
      </c>
      <c r="Z7" s="135">
        <f>IF((H7-'Resultados ISO 140-4'!$J$7)&gt;0,H7-'Resultados ISO 140-4'!$J$7,0)</f>
        <v>17.632918202805122</v>
      </c>
      <c r="AA7" s="135">
        <f>IF((I7-'Resultados ISO 140-4'!$K$7)&gt;0,I7-'Resultados ISO 140-4'!$K$7,0)</f>
        <v>20.184336332788895</v>
      </c>
      <c r="AB7" s="135">
        <f>IF((J7-'Resultados ISO 140-4'!$L$7)&gt;0,J7-'Resultados ISO 140-4'!$L$7,0)</f>
        <v>16.237085616442741</v>
      </c>
      <c r="AC7" s="135">
        <f>IF((K7-'Resultados ISO 140-4'!$M$7)&gt;0,K7-'Resultados ISO 140-4'!$M$7,0)</f>
        <v>18.633785374306875</v>
      </c>
      <c r="AD7" s="135">
        <f>IF((L7-'Resultados ISO 140-4'!$N$7)&gt;0,L7-'Resultados ISO 140-4'!$N$7,0)</f>
        <v>17.767913919353489</v>
      </c>
      <c r="AE7" s="135">
        <f>IF((M7-'Resultados ISO 140-4'!$O$7)&gt;0,M7-'Resultados ISO 140-4'!$O$7,0)</f>
        <v>19.413212825778913</v>
      </c>
      <c r="AF7" s="135">
        <f>IF((N7-'Resultados ISO 140-4'!$P$7)&gt;0,N7-'Resultados ISO 140-4'!$P$7,0)</f>
        <v>24.912845103461997</v>
      </c>
      <c r="AG7" s="135">
        <f>IF((O7-'Resultados ISO 140-4'!$Q$7)&gt;0,O7-'Resultados ISO 140-4'!$Q$7,0)</f>
        <v>25.641466674105786</v>
      </c>
      <c r="AH7" s="135">
        <f>IF((P7-'Resultados ISO 140-4'!$R$7)&gt;0,P7-'Resultados ISO 140-4'!$R$7,0)</f>
        <v>25.610121328289239</v>
      </c>
      <c r="AI7" s="135">
        <f>IF((Q7-'Resultados ISO 140-4'!$S$7)&gt;0,Q7-'Resultados ISO 140-4'!$S$7,0)</f>
        <v>21.33588619525672</v>
      </c>
      <c r="AJ7" s="136">
        <f>IF((R7-'Resultados ISO 140-4'!$T$7)&gt;0,R7-'Resultados ISO 140-4'!$T$7,0)</f>
        <v>10.339122828019626</v>
      </c>
      <c r="AK7" s="114">
        <f t="shared" si="21"/>
        <v>293.80543466976911</v>
      </c>
      <c r="AL7" s="118">
        <f t="shared" ref="AL7:AL66" si="29">IF(AND(AK7&lt;=32,AK6&gt;32),J7,0)</f>
        <v>0</v>
      </c>
      <c r="AM7" s="116">
        <f t="shared" si="22"/>
        <v>0</v>
      </c>
      <c r="AO7" s="134">
        <f>IF((C7-'Resultados ISO 140-4'!$E$9)&gt;0,C7-'Resultados ISO 140-4'!$E$9,0)</f>
        <v>14.740981023797474</v>
      </c>
      <c r="AP7" s="135">
        <f>IF((D7-'Resultados ISO 140-4'!$F$9)&gt;0,D7-'Resultados ISO 140-4'!$F$9,0)</f>
        <v>14.851058515911326</v>
      </c>
      <c r="AQ7" s="135">
        <f>IF((E7-'Resultados ISO 140-4'!$G$9)&gt;0,E7-'Resultados ISO 140-4'!$G$9,0)</f>
        <v>15.136157162444668</v>
      </c>
      <c r="AR7" s="135">
        <f>IF((F7-'Resultados ISO 140-4'!$H$9)&gt;0,F7-'Resultados ISO 140-4'!$H$9,0)</f>
        <v>14.52910812148766</v>
      </c>
      <c r="AS7" s="135">
        <f>IF((G7-'Resultados ISO 140-4'!$I$9)&gt;0,G7-'Resultados ISO 140-4'!$I$9,0)</f>
        <v>14.551560917484814</v>
      </c>
      <c r="AT7" s="135">
        <f>IF((H7-'Resultados ISO 140-4'!$J$9)&gt;0,H7-'Resultados ISO 140-4'!$J$9,0)</f>
        <v>17.175343297198367</v>
      </c>
      <c r="AU7" s="135">
        <f>IF((I7-'Resultados ISO 140-4'!$K$9)&gt;0,I7-'Resultados ISO 140-4'!$K$9,0)</f>
        <v>19.726761427182147</v>
      </c>
      <c r="AV7" s="135">
        <f>IF((J7-'Resultados ISO 140-4'!$L$9)&gt;0,J7-'Resultados ISO 140-4'!$L$9,0)</f>
        <v>15.779510710835993</v>
      </c>
      <c r="AW7" s="135">
        <f>IF((K7-'Resultados ISO 140-4'!$M$9)&gt;0,K7-'Resultados ISO 140-4'!$M$9,0)</f>
        <v>18.176210468700127</v>
      </c>
      <c r="AX7" s="135">
        <f>IF((L7-'Resultados ISO 140-4'!$N$9)&gt;0,L7-'Resultados ISO 140-4'!$N$9,0)</f>
        <v>17.310339013746727</v>
      </c>
      <c r="AY7" s="135">
        <f>IF((M7-'Resultados ISO 140-4'!$O$9)&gt;0,M7-'Resultados ISO 140-4'!$O$9,0)</f>
        <v>18.955637920172165</v>
      </c>
      <c r="AZ7" s="135">
        <f>IF((N7-'Resultados ISO 140-4'!$P$9)&gt;0,N7-'Resultados ISO 140-4'!$P$9,0)</f>
        <v>24.455270197855249</v>
      </c>
      <c r="BA7" s="135">
        <f>IF((O7-'Resultados ISO 140-4'!$Q$9)&gt;0,O7-'Resultados ISO 140-4'!$Q$9,0)</f>
        <v>25.183891768499038</v>
      </c>
      <c r="BB7" s="135">
        <f>IF((P7-'Resultados ISO 140-4'!$R$9)&gt;0,P7-'Resultados ISO 140-4'!$R$9,0)</f>
        <v>25.152546422682484</v>
      </c>
      <c r="BC7" s="135">
        <f>IF((Q7-'Resultados ISO 140-4'!$S$9)&gt;0,Q7-'Resultados ISO 140-4'!$S$9,0)</f>
        <v>20.878311289649972</v>
      </c>
      <c r="BD7" s="136">
        <f>IF((R7-'Resultados ISO 140-4'!$T$9)&gt;0,R7-'Resultados ISO 140-4'!$T$9,0)</f>
        <v>9.8815479224128779</v>
      </c>
      <c r="BE7" s="117">
        <f t="shared" si="23"/>
        <v>286.48423618006109</v>
      </c>
      <c r="BF7" s="137">
        <f t="shared" ref="BF7:BF66" si="30">IF(AND(BE7&lt;=32,BE6&gt;32),J7,0)</f>
        <v>0</v>
      </c>
      <c r="BG7" s="118">
        <f t="shared" si="24"/>
        <v>0</v>
      </c>
      <c r="BH7" s="119"/>
      <c r="BI7" s="138">
        <f>IF((C7-'Resultados ISO 140-4'!$E$11)&gt;0,C7-'Resultados ISO 140-4'!$E$11,0)</f>
        <v>13.157356102844979</v>
      </c>
      <c r="BJ7" s="139">
        <f>IF((D7-'Resultados ISO 140-4'!$F$11)&gt;0,D7-'Resultados ISO 140-4'!$F$11,0)</f>
        <v>13.267433594958831</v>
      </c>
      <c r="BK7" s="139">
        <f>IF((E7-'Resultados ISO 140-4'!$G$11)&gt;0,E7-'Resultados ISO 140-4'!$G$11,0)</f>
        <v>13.552532241492173</v>
      </c>
      <c r="BL7" s="139">
        <f>IF((F7-'Resultados ISO 140-4'!$H$11)&gt;0,F7-'Resultados ISO 140-4'!$H$11,0)</f>
        <v>12.945483200535165</v>
      </c>
      <c r="BM7" s="139">
        <f>IF((G7-'Resultados ISO 140-4'!$I$11)&gt;0,G7-'Resultados ISO 140-4'!$I$11,0)</f>
        <v>12.967935996532319</v>
      </c>
      <c r="BN7" s="139">
        <f>IF((H7-'Resultados ISO 140-4'!$J$11)&gt;0,H7-'Resultados ISO 140-4'!$J$11,0)</f>
        <v>15.591718376245872</v>
      </c>
      <c r="BO7" s="139">
        <f>IF((I7-'Resultados ISO 140-4'!$K$11)&gt;0,I7-'Resultados ISO 140-4'!$K$11,0)</f>
        <v>18.143136506229652</v>
      </c>
      <c r="BP7" s="139">
        <f>IF((J7-'Resultados ISO 140-4'!$L$11)&gt;0,J7-'Resultados ISO 140-4'!$L$11,0)</f>
        <v>15.495885789883502</v>
      </c>
      <c r="BQ7" s="139">
        <f>IF((K7-'Resultados ISO 140-4'!$M$11)&gt;0,K7-'Resultados ISO 140-4'!$M$11,0)</f>
        <v>17.892585547747629</v>
      </c>
      <c r="BR7" s="139">
        <f>IF((L7-'Resultados ISO 140-4'!$N$11)&gt;0,L7-'Resultados ISO 140-4'!$N$11,0)</f>
        <v>17.026714092794236</v>
      </c>
      <c r="BS7" s="139">
        <f>IF((M7-'Resultados ISO 140-4'!$O$11)&gt;0,M7-'Resultados ISO 140-4'!$O$11,0)</f>
        <v>18.672012999219675</v>
      </c>
      <c r="BT7" s="139">
        <f>IF((N7-'Resultados ISO 140-4'!$P$11)&gt;0,N7-'Resultados ISO 140-4'!$P$11,0)</f>
        <v>24.171645276902758</v>
      </c>
      <c r="BU7" s="139">
        <f>IF((O7-'Resultados ISO 140-4'!$Q$11)&gt;0,O7-'Resultados ISO 140-4'!$Q$11,0)</f>
        <v>24.900266847546533</v>
      </c>
      <c r="BV7" s="139">
        <f>IF((P7-'Resultados ISO 140-4'!$R$11)&gt;0,P7-'Resultados ISO 140-4'!$R$11,0)</f>
        <v>24.86892150173</v>
      </c>
      <c r="BW7" s="139">
        <f>IF((Q7-'Resultados ISO 140-4'!$S$11)&gt;0,Q7-'Resultados ISO 140-4'!$S$11,0)</f>
        <v>20.594686368697467</v>
      </c>
      <c r="BX7" s="140">
        <f>IF((R7-'Resultados ISO 140-4'!$T$11)&gt;0,R7-'Resultados ISO 140-4'!$T$11,0)</f>
        <v>9.5979230014603729</v>
      </c>
      <c r="BY7" s="123">
        <f t="shared" si="25"/>
        <v>272.8462374448211</v>
      </c>
      <c r="BZ7" s="118">
        <f t="shared" ref="BZ7:BZ66" si="31">IF(AND(BY7&lt;=32,BY6&gt;32),J7,0)</f>
        <v>0</v>
      </c>
      <c r="CA7" s="118">
        <f t="shared" si="26"/>
        <v>0</v>
      </c>
      <c r="CB7" s="119"/>
      <c r="CC7" s="141">
        <f>IF((D7-'Resultados ISO 140-4'!$F$13)&gt;0,D7-'Resultados ISO 140-4'!$F$13,0)</f>
        <v>15.308633421518081</v>
      </c>
      <c r="CD7" s="142">
        <f>IF((E7-'Resultados ISO 140-4'!$G$13)&gt;0,E7-'Resultados ISO 140-4'!$G$13,0)</f>
        <v>15.593732068051423</v>
      </c>
      <c r="CE7" s="142">
        <f>IF((F7-'Resultados ISO 140-4'!$H$13)&gt;0,F7-'Resultados ISO 140-4'!$H$13,0)</f>
        <v>14.986683027094415</v>
      </c>
      <c r="CF7" s="142">
        <f>IF((G7-'Resultados ISO 140-4'!$I$13)&gt;0,G7-'Resultados ISO 140-4'!$I$13,0)</f>
        <v>15.009135823091569</v>
      </c>
      <c r="CG7" s="142">
        <f>IF((H7-'Resultados ISO 140-4'!$J$13)&gt;0,H7-'Resultados ISO 140-4'!$J$13,0)</f>
        <v>17.632918202805122</v>
      </c>
      <c r="CH7" s="142">
        <f>IF((I7-'Resultados ISO 140-4'!$K$13)&gt;0,I7-'Resultados ISO 140-4'!$K$13,0)</f>
        <v>20.184336332788895</v>
      </c>
      <c r="CI7" s="142">
        <f>IF((J7-'Resultados ISO 140-4'!$L$13)&gt;0,J7-'Resultados ISO 140-4'!$L$13,0)</f>
        <v>16.237085616442741</v>
      </c>
      <c r="CJ7" s="142">
        <f>IF((K7-'Resultados ISO 140-4'!$M$13)&gt;0,K7-'Resultados ISO 140-4'!$M$13,0)</f>
        <v>18.633785374306875</v>
      </c>
      <c r="CK7" s="142">
        <f>IF((L7-'Resultados ISO 140-4'!$N$13)&gt;0,L7-'Resultados ISO 140-4'!$N$13,0)</f>
        <v>17.767913919353489</v>
      </c>
      <c r="CL7" s="142">
        <f>IF((M7-'Resultados ISO 140-4'!$O$13)&gt;0,M7-'Resultados ISO 140-4'!$O$13,0)</f>
        <v>19.413212825778913</v>
      </c>
      <c r="CM7" s="142">
        <f>IF((N7-'Resultados ISO 140-4'!$P$13)&gt;0,N7-'Resultados ISO 140-4'!$P$13,0)</f>
        <v>24.912845103461997</v>
      </c>
      <c r="CN7" s="142">
        <f>IF((O7-'Resultados ISO 140-4'!$Q$13)&gt;0,O7-'Resultados ISO 140-4'!$Q$13,0)</f>
        <v>25.641466674105786</v>
      </c>
      <c r="CO7" s="142">
        <f>IF((P7-'Resultados ISO 140-4'!$R$13)&gt;0,P7-'Resultados ISO 140-4'!$R$13,0)</f>
        <v>25.610121328289239</v>
      </c>
      <c r="CP7" s="142">
        <f>IF((Q7-'Resultados ISO 140-4'!$S$13)&gt;0,Q7-'Resultados ISO 140-4'!$S$13,0)</f>
        <v>21.33588619525672</v>
      </c>
      <c r="CQ7" s="142">
        <f>IF((R7-'Resultados ISO 140-4'!$T$13)&gt;0,R7-'Resultados ISO 140-4'!$T$13,0)</f>
        <v>10.339122828019626</v>
      </c>
      <c r="CR7" s="143">
        <f>IF((S7-'Resultados ISO 140-4'!$U$13)&gt;0,S7-'Resultados ISO 140-4'!$U$13,0)</f>
        <v>10.56210838608942</v>
      </c>
      <c r="CS7" s="127">
        <f t="shared" ref="CS7:CS66" si="32">SUM(CC7:CQ7)</f>
        <v>278.60687874036489</v>
      </c>
      <c r="CT7" s="128">
        <f t="shared" si="27"/>
        <v>0</v>
      </c>
      <c r="CU7" s="118">
        <f t="shared" ref="CU7:CU66" si="33">IF(AND(CT7&lt;&gt;0,CT6=0),CT7,0)</f>
        <v>0</v>
      </c>
      <c r="CV7" s="118">
        <f t="shared" si="28"/>
        <v>0</v>
      </c>
    </row>
    <row r="8" spans="2:101" ht="14.25">
      <c r="B8" s="129">
        <v>-28</v>
      </c>
      <c r="C8" s="130">
        <f t="shared" si="4"/>
        <v>61</v>
      </c>
      <c r="D8" s="131">
        <f t="shared" si="5"/>
        <v>64</v>
      </c>
      <c r="E8" s="131">
        <f t="shared" si="6"/>
        <v>67</v>
      </c>
      <c r="F8" s="131">
        <f t="shared" si="7"/>
        <v>70</v>
      </c>
      <c r="G8" s="131">
        <f t="shared" si="8"/>
        <v>73</v>
      </c>
      <c r="H8" s="131">
        <f t="shared" si="9"/>
        <v>76</v>
      </c>
      <c r="I8" s="131">
        <f t="shared" si="10"/>
        <v>79</v>
      </c>
      <c r="J8" s="131">
        <f t="shared" si="11"/>
        <v>80</v>
      </c>
      <c r="K8" s="131">
        <f t="shared" si="12"/>
        <v>81</v>
      </c>
      <c r="L8" s="131">
        <f t="shared" si="13"/>
        <v>82</v>
      </c>
      <c r="M8" s="131">
        <f t="shared" si="14"/>
        <v>83</v>
      </c>
      <c r="N8" s="131">
        <f t="shared" si="15"/>
        <v>84</v>
      </c>
      <c r="O8" s="131">
        <f t="shared" si="16"/>
        <v>84</v>
      </c>
      <c r="P8" s="131">
        <f t="shared" si="17"/>
        <v>84</v>
      </c>
      <c r="Q8" s="131">
        <f t="shared" si="18"/>
        <v>84</v>
      </c>
      <c r="R8" s="132">
        <f t="shared" si="19"/>
        <v>84</v>
      </c>
      <c r="S8" s="133">
        <f t="shared" si="20"/>
        <v>84</v>
      </c>
      <c r="U8" s="134">
        <f>IF((C8-'Resultados ISO 140-4'!$E$7)&gt;0,C8-'Resultados ISO 140-4'!$E$7,0)</f>
        <v>14.198555929404222</v>
      </c>
      <c r="V8" s="135">
        <f>IF((D8-'Resultados ISO 140-4'!$F$7)&gt;0,D8-'Resultados ISO 140-4'!$F$7,0)</f>
        <v>14.308633421518081</v>
      </c>
      <c r="W8" s="135">
        <f>IF((E8-'Resultados ISO 140-4'!$G$7)&gt;0,E8-'Resultados ISO 140-4'!$G$7,0)</f>
        <v>14.593732068051423</v>
      </c>
      <c r="X8" s="135">
        <f>IF((F8-'Resultados ISO 140-4'!$H$7)&gt;0,F8-'Resultados ISO 140-4'!$H$7,0)</f>
        <v>13.986683027094415</v>
      </c>
      <c r="Y8" s="135">
        <f>IF((G8-'Resultados ISO 140-4'!$I$7)&gt;0,G8-'Resultados ISO 140-4'!$I$7,0)</f>
        <v>14.009135823091569</v>
      </c>
      <c r="Z8" s="135">
        <f>IF((H8-'Resultados ISO 140-4'!$J$7)&gt;0,H8-'Resultados ISO 140-4'!$J$7,0)</f>
        <v>16.632918202805122</v>
      </c>
      <c r="AA8" s="135">
        <f>IF((I8-'Resultados ISO 140-4'!$K$7)&gt;0,I8-'Resultados ISO 140-4'!$K$7,0)</f>
        <v>19.184336332788895</v>
      </c>
      <c r="AB8" s="135">
        <f>IF((J8-'Resultados ISO 140-4'!$L$7)&gt;0,J8-'Resultados ISO 140-4'!$L$7,0)</f>
        <v>15.237085616442741</v>
      </c>
      <c r="AC8" s="135">
        <f>IF((K8-'Resultados ISO 140-4'!$M$7)&gt;0,K8-'Resultados ISO 140-4'!$M$7,0)</f>
        <v>17.633785374306875</v>
      </c>
      <c r="AD8" s="135">
        <f>IF((L8-'Resultados ISO 140-4'!$N$7)&gt;0,L8-'Resultados ISO 140-4'!$N$7,0)</f>
        <v>16.767913919353489</v>
      </c>
      <c r="AE8" s="135">
        <f>IF((M8-'Resultados ISO 140-4'!$O$7)&gt;0,M8-'Resultados ISO 140-4'!$O$7,0)</f>
        <v>18.413212825778913</v>
      </c>
      <c r="AF8" s="135">
        <f>IF((N8-'Resultados ISO 140-4'!$P$7)&gt;0,N8-'Resultados ISO 140-4'!$P$7,0)</f>
        <v>23.912845103461997</v>
      </c>
      <c r="AG8" s="135">
        <f>IF((O8-'Resultados ISO 140-4'!$Q$7)&gt;0,O8-'Resultados ISO 140-4'!$Q$7,0)</f>
        <v>24.641466674105786</v>
      </c>
      <c r="AH8" s="135">
        <f>IF((P8-'Resultados ISO 140-4'!$R$7)&gt;0,P8-'Resultados ISO 140-4'!$R$7,0)</f>
        <v>24.610121328289239</v>
      </c>
      <c r="AI8" s="135">
        <f>IF((Q8-'Resultados ISO 140-4'!$S$7)&gt;0,Q8-'Resultados ISO 140-4'!$S$7,0)</f>
        <v>20.33588619525672</v>
      </c>
      <c r="AJ8" s="136">
        <f>IF((R8-'Resultados ISO 140-4'!$T$7)&gt;0,R8-'Resultados ISO 140-4'!$T$7,0)</f>
        <v>9.3391228280196259</v>
      </c>
      <c r="AK8" s="114">
        <f t="shared" si="21"/>
        <v>277.80543466976911</v>
      </c>
      <c r="AL8" s="118">
        <f t="shared" si="29"/>
        <v>0</v>
      </c>
      <c r="AM8" s="116">
        <f t="shared" si="22"/>
        <v>0</v>
      </c>
      <c r="AO8" s="134">
        <f>IF((C8-'Resultados ISO 140-4'!$E$9)&gt;0,C8-'Resultados ISO 140-4'!$E$9,0)</f>
        <v>13.740981023797474</v>
      </c>
      <c r="AP8" s="135">
        <f>IF((D8-'Resultados ISO 140-4'!$F$9)&gt;0,D8-'Resultados ISO 140-4'!$F$9,0)</f>
        <v>13.851058515911326</v>
      </c>
      <c r="AQ8" s="135">
        <f>IF((E8-'Resultados ISO 140-4'!$G$9)&gt;0,E8-'Resultados ISO 140-4'!$G$9,0)</f>
        <v>14.136157162444668</v>
      </c>
      <c r="AR8" s="135">
        <f>IF((F8-'Resultados ISO 140-4'!$H$9)&gt;0,F8-'Resultados ISO 140-4'!$H$9,0)</f>
        <v>13.52910812148766</v>
      </c>
      <c r="AS8" s="135">
        <f>IF((G8-'Resultados ISO 140-4'!$I$9)&gt;0,G8-'Resultados ISO 140-4'!$I$9,0)</f>
        <v>13.551560917484814</v>
      </c>
      <c r="AT8" s="135">
        <f>IF((H8-'Resultados ISO 140-4'!$J$9)&gt;0,H8-'Resultados ISO 140-4'!$J$9,0)</f>
        <v>16.175343297198367</v>
      </c>
      <c r="AU8" s="135">
        <f>IF((I8-'Resultados ISO 140-4'!$K$9)&gt;0,I8-'Resultados ISO 140-4'!$K$9,0)</f>
        <v>18.726761427182147</v>
      </c>
      <c r="AV8" s="135">
        <f>IF((J8-'Resultados ISO 140-4'!$L$9)&gt;0,J8-'Resultados ISO 140-4'!$L$9,0)</f>
        <v>14.779510710835993</v>
      </c>
      <c r="AW8" s="135">
        <f>IF((K8-'Resultados ISO 140-4'!$M$9)&gt;0,K8-'Resultados ISO 140-4'!$M$9,0)</f>
        <v>17.176210468700127</v>
      </c>
      <c r="AX8" s="135">
        <f>IF((L8-'Resultados ISO 140-4'!$N$9)&gt;0,L8-'Resultados ISO 140-4'!$N$9,0)</f>
        <v>16.310339013746727</v>
      </c>
      <c r="AY8" s="135">
        <f>IF((M8-'Resultados ISO 140-4'!$O$9)&gt;0,M8-'Resultados ISO 140-4'!$O$9,0)</f>
        <v>17.955637920172165</v>
      </c>
      <c r="AZ8" s="135">
        <f>IF((N8-'Resultados ISO 140-4'!$P$9)&gt;0,N8-'Resultados ISO 140-4'!$P$9,0)</f>
        <v>23.455270197855249</v>
      </c>
      <c r="BA8" s="135">
        <f>IF((O8-'Resultados ISO 140-4'!$Q$9)&gt;0,O8-'Resultados ISO 140-4'!$Q$9,0)</f>
        <v>24.183891768499038</v>
      </c>
      <c r="BB8" s="135">
        <f>IF((P8-'Resultados ISO 140-4'!$R$9)&gt;0,P8-'Resultados ISO 140-4'!$R$9,0)</f>
        <v>24.152546422682484</v>
      </c>
      <c r="BC8" s="135">
        <f>IF((Q8-'Resultados ISO 140-4'!$S$9)&gt;0,Q8-'Resultados ISO 140-4'!$S$9,0)</f>
        <v>19.878311289649972</v>
      </c>
      <c r="BD8" s="136">
        <f>IF((R8-'Resultados ISO 140-4'!$T$9)&gt;0,R8-'Resultados ISO 140-4'!$T$9,0)</f>
        <v>8.8815479224128779</v>
      </c>
      <c r="BE8" s="117">
        <f t="shared" si="23"/>
        <v>270.48423618006109</v>
      </c>
      <c r="BF8" s="137">
        <f t="shared" si="30"/>
        <v>0</v>
      </c>
      <c r="BG8" s="118">
        <f t="shared" si="24"/>
        <v>0</v>
      </c>
      <c r="BH8" s="119"/>
      <c r="BI8" s="138">
        <f>IF((C8-'Resultados ISO 140-4'!$E$11)&gt;0,C8-'Resultados ISO 140-4'!$E$11,0)</f>
        <v>12.157356102844979</v>
      </c>
      <c r="BJ8" s="139">
        <f>IF((D8-'Resultados ISO 140-4'!$F$11)&gt;0,D8-'Resultados ISO 140-4'!$F$11,0)</f>
        <v>12.267433594958831</v>
      </c>
      <c r="BK8" s="139">
        <f>IF((E8-'Resultados ISO 140-4'!$G$11)&gt;0,E8-'Resultados ISO 140-4'!$G$11,0)</f>
        <v>12.552532241492173</v>
      </c>
      <c r="BL8" s="139">
        <f>IF((F8-'Resultados ISO 140-4'!$H$11)&gt;0,F8-'Resultados ISO 140-4'!$H$11,0)</f>
        <v>11.945483200535165</v>
      </c>
      <c r="BM8" s="139">
        <f>IF((G8-'Resultados ISO 140-4'!$I$11)&gt;0,G8-'Resultados ISO 140-4'!$I$11,0)</f>
        <v>11.967935996532319</v>
      </c>
      <c r="BN8" s="139">
        <f>IF((H8-'Resultados ISO 140-4'!$J$11)&gt;0,H8-'Resultados ISO 140-4'!$J$11,0)</f>
        <v>14.591718376245872</v>
      </c>
      <c r="BO8" s="139">
        <f>IF((I8-'Resultados ISO 140-4'!$K$11)&gt;0,I8-'Resultados ISO 140-4'!$K$11,0)</f>
        <v>17.143136506229652</v>
      </c>
      <c r="BP8" s="139">
        <f>IF((J8-'Resultados ISO 140-4'!$L$11)&gt;0,J8-'Resultados ISO 140-4'!$L$11,0)</f>
        <v>14.495885789883502</v>
      </c>
      <c r="BQ8" s="139">
        <f>IF((K8-'Resultados ISO 140-4'!$M$11)&gt;0,K8-'Resultados ISO 140-4'!$M$11,0)</f>
        <v>16.892585547747629</v>
      </c>
      <c r="BR8" s="139">
        <f>IF((L8-'Resultados ISO 140-4'!$N$11)&gt;0,L8-'Resultados ISO 140-4'!$N$11,0)</f>
        <v>16.026714092794236</v>
      </c>
      <c r="BS8" s="139">
        <f>IF((M8-'Resultados ISO 140-4'!$O$11)&gt;0,M8-'Resultados ISO 140-4'!$O$11,0)</f>
        <v>17.672012999219675</v>
      </c>
      <c r="BT8" s="139">
        <f>IF((N8-'Resultados ISO 140-4'!$P$11)&gt;0,N8-'Resultados ISO 140-4'!$P$11,0)</f>
        <v>23.171645276902758</v>
      </c>
      <c r="BU8" s="139">
        <f>IF((O8-'Resultados ISO 140-4'!$Q$11)&gt;0,O8-'Resultados ISO 140-4'!$Q$11,0)</f>
        <v>23.900266847546533</v>
      </c>
      <c r="BV8" s="139">
        <f>IF((P8-'Resultados ISO 140-4'!$R$11)&gt;0,P8-'Resultados ISO 140-4'!$R$11,0)</f>
        <v>23.86892150173</v>
      </c>
      <c r="BW8" s="139">
        <f>IF((Q8-'Resultados ISO 140-4'!$S$11)&gt;0,Q8-'Resultados ISO 140-4'!$S$11,0)</f>
        <v>19.594686368697467</v>
      </c>
      <c r="BX8" s="140">
        <f>IF((R8-'Resultados ISO 140-4'!$T$11)&gt;0,R8-'Resultados ISO 140-4'!$T$11,0)</f>
        <v>8.5979230014603729</v>
      </c>
      <c r="BY8" s="123">
        <f t="shared" si="25"/>
        <v>256.84623744482116</v>
      </c>
      <c r="BZ8" s="118">
        <f t="shared" si="31"/>
        <v>0</v>
      </c>
      <c r="CA8" s="118">
        <f t="shared" si="26"/>
        <v>0</v>
      </c>
      <c r="CB8" s="119"/>
      <c r="CC8" s="141">
        <f>IF((D8-'Resultados ISO 140-4'!$F$13)&gt;0,D8-'Resultados ISO 140-4'!$F$13,0)</f>
        <v>14.308633421518081</v>
      </c>
      <c r="CD8" s="142">
        <f>IF((E8-'Resultados ISO 140-4'!$G$13)&gt;0,E8-'Resultados ISO 140-4'!$G$13,0)</f>
        <v>14.593732068051423</v>
      </c>
      <c r="CE8" s="142">
        <f>IF((F8-'Resultados ISO 140-4'!$H$13)&gt;0,F8-'Resultados ISO 140-4'!$H$13,0)</f>
        <v>13.986683027094415</v>
      </c>
      <c r="CF8" s="142">
        <f>IF((G8-'Resultados ISO 140-4'!$I$13)&gt;0,G8-'Resultados ISO 140-4'!$I$13,0)</f>
        <v>14.009135823091569</v>
      </c>
      <c r="CG8" s="142">
        <f>IF((H8-'Resultados ISO 140-4'!$J$13)&gt;0,H8-'Resultados ISO 140-4'!$J$13,0)</f>
        <v>16.632918202805122</v>
      </c>
      <c r="CH8" s="142">
        <f>IF((I8-'Resultados ISO 140-4'!$K$13)&gt;0,I8-'Resultados ISO 140-4'!$K$13,0)</f>
        <v>19.184336332788895</v>
      </c>
      <c r="CI8" s="142">
        <f>IF((J8-'Resultados ISO 140-4'!$L$13)&gt;0,J8-'Resultados ISO 140-4'!$L$13,0)</f>
        <v>15.237085616442741</v>
      </c>
      <c r="CJ8" s="142">
        <f>IF((K8-'Resultados ISO 140-4'!$M$13)&gt;0,K8-'Resultados ISO 140-4'!$M$13,0)</f>
        <v>17.633785374306875</v>
      </c>
      <c r="CK8" s="142">
        <f>IF((L8-'Resultados ISO 140-4'!$N$13)&gt;0,L8-'Resultados ISO 140-4'!$N$13,0)</f>
        <v>16.767913919353489</v>
      </c>
      <c r="CL8" s="142">
        <f>IF((M8-'Resultados ISO 140-4'!$O$13)&gt;0,M8-'Resultados ISO 140-4'!$O$13,0)</f>
        <v>18.413212825778913</v>
      </c>
      <c r="CM8" s="142">
        <f>IF((N8-'Resultados ISO 140-4'!$P$13)&gt;0,N8-'Resultados ISO 140-4'!$P$13,0)</f>
        <v>23.912845103461997</v>
      </c>
      <c r="CN8" s="142">
        <f>IF((O8-'Resultados ISO 140-4'!$Q$13)&gt;0,O8-'Resultados ISO 140-4'!$Q$13,0)</f>
        <v>24.641466674105786</v>
      </c>
      <c r="CO8" s="142">
        <f>IF((P8-'Resultados ISO 140-4'!$R$13)&gt;0,P8-'Resultados ISO 140-4'!$R$13,0)</f>
        <v>24.610121328289239</v>
      </c>
      <c r="CP8" s="142">
        <f>IF((Q8-'Resultados ISO 140-4'!$S$13)&gt;0,Q8-'Resultados ISO 140-4'!$S$13,0)</f>
        <v>20.33588619525672</v>
      </c>
      <c r="CQ8" s="142">
        <f>IF((R8-'Resultados ISO 140-4'!$T$13)&gt;0,R8-'Resultados ISO 140-4'!$T$13,0)</f>
        <v>9.3391228280196259</v>
      </c>
      <c r="CR8" s="143">
        <f>IF((S8-'Resultados ISO 140-4'!$U$13)&gt;0,S8-'Resultados ISO 140-4'!$U$13,0)</f>
        <v>9.5621083860894203</v>
      </c>
      <c r="CS8" s="127">
        <f t="shared" si="32"/>
        <v>263.60687874036489</v>
      </c>
      <c r="CT8" s="128">
        <f t="shared" si="27"/>
        <v>0</v>
      </c>
      <c r="CU8" s="118">
        <f t="shared" si="33"/>
        <v>0</v>
      </c>
      <c r="CV8" s="118">
        <f t="shared" si="28"/>
        <v>0</v>
      </c>
    </row>
    <row r="9" spans="2:101" ht="14.25">
      <c r="B9" s="129">
        <v>-27</v>
      </c>
      <c r="C9" s="130">
        <f t="shared" si="4"/>
        <v>60</v>
      </c>
      <c r="D9" s="131">
        <f t="shared" si="5"/>
        <v>63</v>
      </c>
      <c r="E9" s="131">
        <f t="shared" si="6"/>
        <v>66</v>
      </c>
      <c r="F9" s="131">
        <f t="shared" si="7"/>
        <v>69</v>
      </c>
      <c r="G9" s="131">
        <f t="shared" si="8"/>
        <v>72</v>
      </c>
      <c r="H9" s="131">
        <f t="shared" si="9"/>
        <v>75</v>
      </c>
      <c r="I9" s="131">
        <f t="shared" si="10"/>
        <v>78</v>
      </c>
      <c r="J9" s="131">
        <f t="shared" si="11"/>
        <v>79</v>
      </c>
      <c r="K9" s="131">
        <f t="shared" si="12"/>
        <v>80</v>
      </c>
      <c r="L9" s="131">
        <f t="shared" si="13"/>
        <v>81</v>
      </c>
      <c r="M9" s="131">
        <f t="shared" si="14"/>
        <v>82</v>
      </c>
      <c r="N9" s="131">
        <f t="shared" si="15"/>
        <v>83</v>
      </c>
      <c r="O9" s="131">
        <f t="shared" si="16"/>
        <v>83</v>
      </c>
      <c r="P9" s="131">
        <f t="shared" si="17"/>
        <v>83</v>
      </c>
      <c r="Q9" s="131">
        <f t="shared" si="18"/>
        <v>83</v>
      </c>
      <c r="R9" s="132">
        <f t="shared" si="19"/>
        <v>83</v>
      </c>
      <c r="S9" s="133">
        <f t="shared" si="20"/>
        <v>83</v>
      </c>
      <c r="U9" s="134">
        <f>IF((C9-'Resultados ISO 140-4'!$E$7)&gt;0,C9-'Resultados ISO 140-4'!$E$7,0)</f>
        <v>13.198555929404222</v>
      </c>
      <c r="V9" s="135">
        <f>IF((D9-'Resultados ISO 140-4'!$F$7)&gt;0,D9-'Resultados ISO 140-4'!$F$7,0)</f>
        <v>13.308633421518081</v>
      </c>
      <c r="W9" s="135">
        <f>IF((E9-'Resultados ISO 140-4'!$G$7)&gt;0,E9-'Resultados ISO 140-4'!$G$7,0)</f>
        <v>13.593732068051423</v>
      </c>
      <c r="X9" s="135">
        <f>IF((F9-'Resultados ISO 140-4'!$H$7)&gt;0,F9-'Resultados ISO 140-4'!$H$7,0)</f>
        <v>12.986683027094415</v>
      </c>
      <c r="Y9" s="135">
        <f>IF((G9-'Resultados ISO 140-4'!$I$7)&gt;0,G9-'Resultados ISO 140-4'!$I$7,0)</f>
        <v>13.009135823091569</v>
      </c>
      <c r="Z9" s="135">
        <f>IF((H9-'Resultados ISO 140-4'!$J$7)&gt;0,H9-'Resultados ISO 140-4'!$J$7,0)</f>
        <v>15.632918202805122</v>
      </c>
      <c r="AA9" s="135">
        <f>IF((I9-'Resultados ISO 140-4'!$K$7)&gt;0,I9-'Resultados ISO 140-4'!$K$7,0)</f>
        <v>18.184336332788895</v>
      </c>
      <c r="AB9" s="135">
        <f>IF((J9-'Resultados ISO 140-4'!$L$7)&gt;0,J9-'Resultados ISO 140-4'!$L$7,0)</f>
        <v>14.237085616442741</v>
      </c>
      <c r="AC9" s="135">
        <f>IF((K9-'Resultados ISO 140-4'!$M$7)&gt;0,K9-'Resultados ISO 140-4'!$M$7,0)</f>
        <v>16.633785374306875</v>
      </c>
      <c r="AD9" s="135">
        <f>IF((L9-'Resultados ISO 140-4'!$N$7)&gt;0,L9-'Resultados ISO 140-4'!$N$7,0)</f>
        <v>15.767913919353489</v>
      </c>
      <c r="AE9" s="135">
        <f>IF((M9-'Resultados ISO 140-4'!$O$7)&gt;0,M9-'Resultados ISO 140-4'!$O$7,0)</f>
        <v>17.413212825778913</v>
      </c>
      <c r="AF9" s="135">
        <f>IF((N9-'Resultados ISO 140-4'!$P$7)&gt;0,N9-'Resultados ISO 140-4'!$P$7,0)</f>
        <v>22.912845103461997</v>
      </c>
      <c r="AG9" s="135">
        <f>IF((O9-'Resultados ISO 140-4'!$Q$7)&gt;0,O9-'Resultados ISO 140-4'!$Q$7,0)</f>
        <v>23.641466674105786</v>
      </c>
      <c r="AH9" s="135">
        <f>IF((P9-'Resultados ISO 140-4'!$R$7)&gt;0,P9-'Resultados ISO 140-4'!$R$7,0)</f>
        <v>23.610121328289239</v>
      </c>
      <c r="AI9" s="135">
        <f>IF((Q9-'Resultados ISO 140-4'!$S$7)&gt;0,Q9-'Resultados ISO 140-4'!$S$7,0)</f>
        <v>19.33588619525672</v>
      </c>
      <c r="AJ9" s="136">
        <f>IF((R9-'Resultados ISO 140-4'!$T$7)&gt;0,R9-'Resultados ISO 140-4'!$T$7,0)</f>
        <v>8.3391228280196259</v>
      </c>
      <c r="AK9" s="114">
        <f t="shared" si="21"/>
        <v>261.80543466976911</v>
      </c>
      <c r="AL9" s="118">
        <f t="shared" si="29"/>
        <v>0</v>
      </c>
      <c r="AM9" s="116">
        <f t="shared" si="22"/>
        <v>0</v>
      </c>
      <c r="AO9" s="134">
        <f>IF((C9-'Resultados ISO 140-4'!$E$9)&gt;0,C9-'Resultados ISO 140-4'!$E$9,0)</f>
        <v>12.740981023797474</v>
      </c>
      <c r="AP9" s="135">
        <f>IF((D9-'Resultados ISO 140-4'!$F$9)&gt;0,D9-'Resultados ISO 140-4'!$F$9,0)</f>
        <v>12.851058515911326</v>
      </c>
      <c r="AQ9" s="135">
        <f>IF((E9-'Resultados ISO 140-4'!$G$9)&gt;0,E9-'Resultados ISO 140-4'!$G$9,0)</f>
        <v>13.136157162444668</v>
      </c>
      <c r="AR9" s="135">
        <f>IF((F9-'Resultados ISO 140-4'!$H$9)&gt;0,F9-'Resultados ISO 140-4'!$H$9,0)</f>
        <v>12.52910812148766</v>
      </c>
      <c r="AS9" s="135">
        <f>IF((G9-'Resultados ISO 140-4'!$I$9)&gt;0,G9-'Resultados ISO 140-4'!$I$9,0)</f>
        <v>12.551560917484814</v>
      </c>
      <c r="AT9" s="135">
        <f>IF((H9-'Resultados ISO 140-4'!$J$9)&gt;0,H9-'Resultados ISO 140-4'!$J$9,0)</f>
        <v>15.175343297198367</v>
      </c>
      <c r="AU9" s="135">
        <f>IF((I9-'Resultados ISO 140-4'!$K$9)&gt;0,I9-'Resultados ISO 140-4'!$K$9,0)</f>
        <v>17.726761427182147</v>
      </c>
      <c r="AV9" s="135">
        <f>IF((J9-'Resultados ISO 140-4'!$L$9)&gt;0,J9-'Resultados ISO 140-4'!$L$9,0)</f>
        <v>13.779510710835993</v>
      </c>
      <c r="AW9" s="135">
        <f>IF((K9-'Resultados ISO 140-4'!$M$9)&gt;0,K9-'Resultados ISO 140-4'!$M$9,0)</f>
        <v>16.176210468700127</v>
      </c>
      <c r="AX9" s="135">
        <f>IF((L9-'Resultados ISO 140-4'!$N$9)&gt;0,L9-'Resultados ISO 140-4'!$N$9,0)</f>
        <v>15.310339013746727</v>
      </c>
      <c r="AY9" s="135">
        <f>IF((M9-'Resultados ISO 140-4'!$O$9)&gt;0,M9-'Resultados ISO 140-4'!$O$9,0)</f>
        <v>16.955637920172165</v>
      </c>
      <c r="AZ9" s="135">
        <f>IF((N9-'Resultados ISO 140-4'!$P$9)&gt;0,N9-'Resultados ISO 140-4'!$P$9,0)</f>
        <v>22.455270197855249</v>
      </c>
      <c r="BA9" s="135">
        <f>IF((O9-'Resultados ISO 140-4'!$Q$9)&gt;0,O9-'Resultados ISO 140-4'!$Q$9,0)</f>
        <v>23.183891768499038</v>
      </c>
      <c r="BB9" s="135">
        <f>IF((P9-'Resultados ISO 140-4'!$R$9)&gt;0,P9-'Resultados ISO 140-4'!$R$9,0)</f>
        <v>23.152546422682484</v>
      </c>
      <c r="BC9" s="135">
        <f>IF((Q9-'Resultados ISO 140-4'!$S$9)&gt;0,Q9-'Resultados ISO 140-4'!$S$9,0)</f>
        <v>18.878311289649972</v>
      </c>
      <c r="BD9" s="136">
        <f>IF((R9-'Resultados ISO 140-4'!$T$9)&gt;0,R9-'Resultados ISO 140-4'!$T$9,0)</f>
        <v>7.8815479224128779</v>
      </c>
      <c r="BE9" s="117">
        <f t="shared" si="23"/>
        <v>254.48423618006109</v>
      </c>
      <c r="BF9" s="137">
        <f t="shared" si="30"/>
        <v>0</v>
      </c>
      <c r="BG9" s="118">
        <f t="shared" si="24"/>
        <v>0</v>
      </c>
      <c r="BH9" s="119"/>
      <c r="BI9" s="138">
        <f>IF((C9-'Resultados ISO 140-4'!$E$11)&gt;0,C9-'Resultados ISO 140-4'!$E$11,0)</f>
        <v>11.157356102844979</v>
      </c>
      <c r="BJ9" s="139">
        <f>IF((D9-'Resultados ISO 140-4'!$F$11)&gt;0,D9-'Resultados ISO 140-4'!$F$11,0)</f>
        <v>11.267433594958831</v>
      </c>
      <c r="BK9" s="139">
        <f>IF((E9-'Resultados ISO 140-4'!$G$11)&gt;0,E9-'Resultados ISO 140-4'!$G$11,0)</f>
        <v>11.552532241492173</v>
      </c>
      <c r="BL9" s="139">
        <f>IF((F9-'Resultados ISO 140-4'!$H$11)&gt;0,F9-'Resultados ISO 140-4'!$H$11,0)</f>
        <v>10.945483200535165</v>
      </c>
      <c r="BM9" s="139">
        <f>IF((G9-'Resultados ISO 140-4'!$I$11)&gt;0,G9-'Resultados ISO 140-4'!$I$11,0)</f>
        <v>10.967935996532319</v>
      </c>
      <c r="BN9" s="139">
        <f>IF((H9-'Resultados ISO 140-4'!$J$11)&gt;0,H9-'Resultados ISO 140-4'!$J$11,0)</f>
        <v>13.591718376245872</v>
      </c>
      <c r="BO9" s="139">
        <f>IF((I9-'Resultados ISO 140-4'!$K$11)&gt;0,I9-'Resultados ISO 140-4'!$K$11,0)</f>
        <v>16.143136506229652</v>
      </c>
      <c r="BP9" s="139">
        <f>IF((J9-'Resultados ISO 140-4'!$L$11)&gt;0,J9-'Resultados ISO 140-4'!$L$11,0)</f>
        <v>13.495885789883502</v>
      </c>
      <c r="BQ9" s="139">
        <f>IF((K9-'Resultados ISO 140-4'!$M$11)&gt;0,K9-'Resultados ISO 140-4'!$M$11,0)</f>
        <v>15.892585547747629</v>
      </c>
      <c r="BR9" s="139">
        <f>IF((L9-'Resultados ISO 140-4'!$N$11)&gt;0,L9-'Resultados ISO 140-4'!$N$11,0)</f>
        <v>15.026714092794236</v>
      </c>
      <c r="BS9" s="139">
        <f>IF((M9-'Resultados ISO 140-4'!$O$11)&gt;0,M9-'Resultados ISO 140-4'!$O$11,0)</f>
        <v>16.672012999219675</v>
      </c>
      <c r="BT9" s="139">
        <f>IF((N9-'Resultados ISO 140-4'!$P$11)&gt;0,N9-'Resultados ISO 140-4'!$P$11,0)</f>
        <v>22.171645276902758</v>
      </c>
      <c r="BU9" s="139">
        <f>IF((O9-'Resultados ISO 140-4'!$Q$11)&gt;0,O9-'Resultados ISO 140-4'!$Q$11,0)</f>
        <v>22.900266847546533</v>
      </c>
      <c r="BV9" s="139">
        <f>IF((P9-'Resultados ISO 140-4'!$R$11)&gt;0,P9-'Resultados ISO 140-4'!$R$11,0)</f>
        <v>22.86892150173</v>
      </c>
      <c r="BW9" s="139">
        <f>IF((Q9-'Resultados ISO 140-4'!$S$11)&gt;0,Q9-'Resultados ISO 140-4'!$S$11,0)</f>
        <v>18.594686368697467</v>
      </c>
      <c r="BX9" s="140">
        <f>IF((R9-'Resultados ISO 140-4'!$T$11)&gt;0,R9-'Resultados ISO 140-4'!$T$11,0)</f>
        <v>7.5979230014603729</v>
      </c>
      <c r="BY9" s="123">
        <f t="shared" si="25"/>
        <v>240.84623744482116</v>
      </c>
      <c r="BZ9" s="118">
        <f t="shared" si="31"/>
        <v>0</v>
      </c>
      <c r="CA9" s="118">
        <f t="shared" si="26"/>
        <v>0</v>
      </c>
      <c r="CB9" s="119"/>
      <c r="CC9" s="141">
        <f>IF((D9-'Resultados ISO 140-4'!$F$13)&gt;0,D9-'Resultados ISO 140-4'!$F$13,0)</f>
        <v>13.308633421518081</v>
      </c>
      <c r="CD9" s="142">
        <f>IF((E9-'Resultados ISO 140-4'!$G$13)&gt;0,E9-'Resultados ISO 140-4'!$G$13,0)</f>
        <v>13.593732068051423</v>
      </c>
      <c r="CE9" s="142">
        <f>IF((F9-'Resultados ISO 140-4'!$H$13)&gt;0,F9-'Resultados ISO 140-4'!$H$13,0)</f>
        <v>12.986683027094415</v>
      </c>
      <c r="CF9" s="142">
        <f>IF((G9-'Resultados ISO 140-4'!$I$13)&gt;0,G9-'Resultados ISO 140-4'!$I$13,0)</f>
        <v>13.009135823091569</v>
      </c>
      <c r="CG9" s="142">
        <f>IF((H9-'Resultados ISO 140-4'!$J$13)&gt;0,H9-'Resultados ISO 140-4'!$J$13,0)</f>
        <v>15.632918202805122</v>
      </c>
      <c r="CH9" s="142">
        <f>IF((I9-'Resultados ISO 140-4'!$K$13)&gt;0,I9-'Resultados ISO 140-4'!$K$13,0)</f>
        <v>18.184336332788895</v>
      </c>
      <c r="CI9" s="142">
        <f>IF((J9-'Resultados ISO 140-4'!$L$13)&gt;0,J9-'Resultados ISO 140-4'!$L$13,0)</f>
        <v>14.237085616442741</v>
      </c>
      <c r="CJ9" s="142">
        <f>IF((K9-'Resultados ISO 140-4'!$M$13)&gt;0,K9-'Resultados ISO 140-4'!$M$13,0)</f>
        <v>16.633785374306875</v>
      </c>
      <c r="CK9" s="142">
        <f>IF((L9-'Resultados ISO 140-4'!$N$13)&gt;0,L9-'Resultados ISO 140-4'!$N$13,0)</f>
        <v>15.767913919353489</v>
      </c>
      <c r="CL9" s="142">
        <f>IF((M9-'Resultados ISO 140-4'!$O$13)&gt;0,M9-'Resultados ISO 140-4'!$O$13,0)</f>
        <v>17.413212825778913</v>
      </c>
      <c r="CM9" s="142">
        <f>IF((N9-'Resultados ISO 140-4'!$P$13)&gt;0,N9-'Resultados ISO 140-4'!$P$13,0)</f>
        <v>22.912845103461997</v>
      </c>
      <c r="CN9" s="142">
        <f>IF((O9-'Resultados ISO 140-4'!$Q$13)&gt;0,O9-'Resultados ISO 140-4'!$Q$13,0)</f>
        <v>23.641466674105786</v>
      </c>
      <c r="CO9" s="142">
        <f>IF((P9-'Resultados ISO 140-4'!$R$13)&gt;0,P9-'Resultados ISO 140-4'!$R$13,0)</f>
        <v>23.610121328289239</v>
      </c>
      <c r="CP9" s="142">
        <f>IF((Q9-'Resultados ISO 140-4'!$S$13)&gt;0,Q9-'Resultados ISO 140-4'!$S$13,0)</f>
        <v>19.33588619525672</v>
      </c>
      <c r="CQ9" s="142">
        <f>IF((R9-'Resultados ISO 140-4'!$T$13)&gt;0,R9-'Resultados ISO 140-4'!$T$13,0)</f>
        <v>8.3391228280196259</v>
      </c>
      <c r="CR9" s="143">
        <f>IF((S9-'Resultados ISO 140-4'!$U$13)&gt;0,S9-'Resultados ISO 140-4'!$U$13,0)</f>
        <v>8.5621083860894203</v>
      </c>
      <c r="CS9" s="127">
        <f t="shared" si="32"/>
        <v>248.60687874036489</v>
      </c>
      <c r="CT9" s="128">
        <f t="shared" si="27"/>
        <v>0</v>
      </c>
      <c r="CU9" s="118">
        <f t="shared" si="33"/>
        <v>0</v>
      </c>
      <c r="CV9" s="118">
        <f t="shared" si="28"/>
        <v>0</v>
      </c>
    </row>
    <row r="10" spans="2:101" ht="14.25">
      <c r="B10" s="129">
        <v>-26</v>
      </c>
      <c r="C10" s="130">
        <f t="shared" si="4"/>
        <v>59</v>
      </c>
      <c r="D10" s="131">
        <f t="shared" si="5"/>
        <v>62</v>
      </c>
      <c r="E10" s="131">
        <f t="shared" si="6"/>
        <v>65</v>
      </c>
      <c r="F10" s="131">
        <f t="shared" si="7"/>
        <v>68</v>
      </c>
      <c r="G10" s="131">
        <f t="shared" si="8"/>
        <v>71</v>
      </c>
      <c r="H10" s="131">
        <f t="shared" si="9"/>
        <v>74</v>
      </c>
      <c r="I10" s="131">
        <f t="shared" si="10"/>
        <v>77</v>
      </c>
      <c r="J10" s="131">
        <f t="shared" si="11"/>
        <v>78</v>
      </c>
      <c r="K10" s="131">
        <f t="shared" si="12"/>
        <v>79</v>
      </c>
      <c r="L10" s="131">
        <f t="shared" si="13"/>
        <v>80</v>
      </c>
      <c r="M10" s="131">
        <f t="shared" si="14"/>
        <v>81</v>
      </c>
      <c r="N10" s="131">
        <f t="shared" si="15"/>
        <v>82</v>
      </c>
      <c r="O10" s="131">
        <f t="shared" si="16"/>
        <v>82</v>
      </c>
      <c r="P10" s="131">
        <f t="shared" si="17"/>
        <v>82</v>
      </c>
      <c r="Q10" s="131">
        <f t="shared" si="18"/>
        <v>82</v>
      </c>
      <c r="R10" s="132">
        <f t="shared" si="19"/>
        <v>82</v>
      </c>
      <c r="S10" s="133">
        <f t="shared" si="20"/>
        <v>82</v>
      </c>
      <c r="U10" s="134">
        <f>IF((C10-'Resultados ISO 140-4'!$E$7)&gt;0,C10-'Resultados ISO 140-4'!$E$7,0)</f>
        <v>12.198555929404222</v>
      </c>
      <c r="V10" s="135">
        <f>IF((D10-'Resultados ISO 140-4'!$F$7)&gt;0,D10-'Resultados ISO 140-4'!$F$7,0)</f>
        <v>12.308633421518081</v>
      </c>
      <c r="W10" s="135">
        <f>IF((E10-'Resultados ISO 140-4'!$G$7)&gt;0,E10-'Resultados ISO 140-4'!$G$7,0)</f>
        <v>12.593732068051423</v>
      </c>
      <c r="X10" s="135">
        <f>IF((F10-'Resultados ISO 140-4'!$H$7)&gt;0,F10-'Resultados ISO 140-4'!$H$7,0)</f>
        <v>11.986683027094415</v>
      </c>
      <c r="Y10" s="135">
        <f>IF((G10-'Resultados ISO 140-4'!$I$7)&gt;0,G10-'Resultados ISO 140-4'!$I$7,0)</f>
        <v>12.009135823091569</v>
      </c>
      <c r="Z10" s="135">
        <f>IF((H10-'Resultados ISO 140-4'!$J$7)&gt;0,H10-'Resultados ISO 140-4'!$J$7,0)</f>
        <v>14.632918202805122</v>
      </c>
      <c r="AA10" s="135">
        <f>IF((I10-'Resultados ISO 140-4'!$K$7)&gt;0,I10-'Resultados ISO 140-4'!$K$7,0)</f>
        <v>17.184336332788895</v>
      </c>
      <c r="AB10" s="135">
        <f>IF((J10-'Resultados ISO 140-4'!$L$7)&gt;0,J10-'Resultados ISO 140-4'!$L$7,0)</f>
        <v>13.237085616442741</v>
      </c>
      <c r="AC10" s="135">
        <f>IF((K10-'Resultados ISO 140-4'!$M$7)&gt;0,K10-'Resultados ISO 140-4'!$M$7,0)</f>
        <v>15.633785374306875</v>
      </c>
      <c r="AD10" s="135">
        <f>IF((L10-'Resultados ISO 140-4'!$N$7)&gt;0,L10-'Resultados ISO 140-4'!$N$7,0)</f>
        <v>14.767913919353489</v>
      </c>
      <c r="AE10" s="135">
        <f>IF((M10-'Resultados ISO 140-4'!$O$7)&gt;0,M10-'Resultados ISO 140-4'!$O$7,0)</f>
        <v>16.413212825778913</v>
      </c>
      <c r="AF10" s="135">
        <f>IF((N10-'Resultados ISO 140-4'!$P$7)&gt;0,N10-'Resultados ISO 140-4'!$P$7,0)</f>
        <v>21.912845103461997</v>
      </c>
      <c r="AG10" s="135">
        <f>IF((O10-'Resultados ISO 140-4'!$Q$7)&gt;0,O10-'Resultados ISO 140-4'!$Q$7,0)</f>
        <v>22.641466674105786</v>
      </c>
      <c r="AH10" s="135">
        <f>IF((P10-'Resultados ISO 140-4'!$R$7)&gt;0,P10-'Resultados ISO 140-4'!$R$7,0)</f>
        <v>22.610121328289239</v>
      </c>
      <c r="AI10" s="135">
        <f>IF((Q10-'Resultados ISO 140-4'!$S$7)&gt;0,Q10-'Resultados ISO 140-4'!$S$7,0)</f>
        <v>18.33588619525672</v>
      </c>
      <c r="AJ10" s="136">
        <f>IF((R10-'Resultados ISO 140-4'!$T$7)&gt;0,R10-'Resultados ISO 140-4'!$T$7,0)</f>
        <v>7.3391228280196259</v>
      </c>
      <c r="AK10" s="114">
        <f t="shared" si="21"/>
        <v>245.80543466976911</v>
      </c>
      <c r="AL10" s="118">
        <f t="shared" si="29"/>
        <v>0</v>
      </c>
      <c r="AM10" s="116">
        <f t="shared" si="22"/>
        <v>0</v>
      </c>
      <c r="AO10" s="134">
        <f>IF((C10-'Resultados ISO 140-4'!$E$9)&gt;0,C10-'Resultados ISO 140-4'!$E$9,0)</f>
        <v>11.740981023797474</v>
      </c>
      <c r="AP10" s="135">
        <f>IF((D10-'Resultados ISO 140-4'!$F$9)&gt;0,D10-'Resultados ISO 140-4'!$F$9,0)</f>
        <v>11.851058515911326</v>
      </c>
      <c r="AQ10" s="135">
        <f>IF((E10-'Resultados ISO 140-4'!$G$9)&gt;0,E10-'Resultados ISO 140-4'!$G$9,0)</f>
        <v>12.136157162444668</v>
      </c>
      <c r="AR10" s="135">
        <f>IF((F10-'Resultados ISO 140-4'!$H$9)&gt;0,F10-'Resultados ISO 140-4'!$H$9,0)</f>
        <v>11.52910812148766</v>
      </c>
      <c r="AS10" s="135">
        <f>IF((G10-'Resultados ISO 140-4'!$I$9)&gt;0,G10-'Resultados ISO 140-4'!$I$9,0)</f>
        <v>11.551560917484814</v>
      </c>
      <c r="AT10" s="135">
        <f>IF((H10-'Resultados ISO 140-4'!$J$9)&gt;0,H10-'Resultados ISO 140-4'!$J$9,0)</f>
        <v>14.175343297198367</v>
      </c>
      <c r="AU10" s="135">
        <f>IF((I10-'Resultados ISO 140-4'!$K$9)&gt;0,I10-'Resultados ISO 140-4'!$K$9,0)</f>
        <v>16.726761427182147</v>
      </c>
      <c r="AV10" s="135">
        <f>IF((J10-'Resultados ISO 140-4'!$L$9)&gt;0,J10-'Resultados ISO 140-4'!$L$9,0)</f>
        <v>12.779510710835993</v>
      </c>
      <c r="AW10" s="135">
        <f>IF((K10-'Resultados ISO 140-4'!$M$9)&gt;0,K10-'Resultados ISO 140-4'!$M$9,0)</f>
        <v>15.176210468700127</v>
      </c>
      <c r="AX10" s="135">
        <f>IF((L10-'Resultados ISO 140-4'!$N$9)&gt;0,L10-'Resultados ISO 140-4'!$N$9,0)</f>
        <v>14.310339013746727</v>
      </c>
      <c r="AY10" s="135">
        <f>IF((M10-'Resultados ISO 140-4'!$O$9)&gt;0,M10-'Resultados ISO 140-4'!$O$9,0)</f>
        <v>15.955637920172165</v>
      </c>
      <c r="AZ10" s="135">
        <f>IF((N10-'Resultados ISO 140-4'!$P$9)&gt;0,N10-'Resultados ISO 140-4'!$P$9,0)</f>
        <v>21.455270197855249</v>
      </c>
      <c r="BA10" s="135">
        <f>IF((O10-'Resultados ISO 140-4'!$Q$9)&gt;0,O10-'Resultados ISO 140-4'!$Q$9,0)</f>
        <v>22.183891768499038</v>
      </c>
      <c r="BB10" s="135">
        <f>IF((P10-'Resultados ISO 140-4'!$R$9)&gt;0,P10-'Resultados ISO 140-4'!$R$9,0)</f>
        <v>22.152546422682484</v>
      </c>
      <c r="BC10" s="135">
        <f>IF((Q10-'Resultados ISO 140-4'!$S$9)&gt;0,Q10-'Resultados ISO 140-4'!$S$9,0)</f>
        <v>17.878311289649972</v>
      </c>
      <c r="BD10" s="136">
        <f>IF((R10-'Resultados ISO 140-4'!$T$9)&gt;0,R10-'Resultados ISO 140-4'!$T$9,0)</f>
        <v>6.8815479224128779</v>
      </c>
      <c r="BE10" s="117">
        <f t="shared" si="23"/>
        <v>238.48423618006109</v>
      </c>
      <c r="BF10" s="137">
        <f t="shared" si="30"/>
        <v>0</v>
      </c>
      <c r="BG10" s="118">
        <f t="shared" si="24"/>
        <v>0</v>
      </c>
      <c r="BH10" s="119"/>
      <c r="BI10" s="138">
        <f>IF((C10-'Resultados ISO 140-4'!$E$11)&gt;0,C10-'Resultados ISO 140-4'!$E$11,0)</f>
        <v>10.157356102844979</v>
      </c>
      <c r="BJ10" s="139">
        <f>IF((D10-'Resultados ISO 140-4'!$F$11)&gt;0,D10-'Resultados ISO 140-4'!$F$11,0)</f>
        <v>10.267433594958831</v>
      </c>
      <c r="BK10" s="139">
        <f>IF((E10-'Resultados ISO 140-4'!$G$11)&gt;0,E10-'Resultados ISO 140-4'!$G$11,0)</f>
        <v>10.552532241492173</v>
      </c>
      <c r="BL10" s="139">
        <f>IF((F10-'Resultados ISO 140-4'!$H$11)&gt;0,F10-'Resultados ISO 140-4'!$H$11,0)</f>
        <v>9.9454832005351648</v>
      </c>
      <c r="BM10" s="139">
        <f>IF((G10-'Resultados ISO 140-4'!$I$11)&gt;0,G10-'Resultados ISO 140-4'!$I$11,0)</f>
        <v>9.9679359965323187</v>
      </c>
      <c r="BN10" s="139">
        <f>IF((H10-'Resultados ISO 140-4'!$J$11)&gt;0,H10-'Resultados ISO 140-4'!$J$11,0)</f>
        <v>12.591718376245872</v>
      </c>
      <c r="BO10" s="139">
        <f>IF((I10-'Resultados ISO 140-4'!$K$11)&gt;0,I10-'Resultados ISO 140-4'!$K$11,0)</f>
        <v>15.143136506229652</v>
      </c>
      <c r="BP10" s="139">
        <f>IF((J10-'Resultados ISO 140-4'!$L$11)&gt;0,J10-'Resultados ISO 140-4'!$L$11,0)</f>
        <v>12.495885789883502</v>
      </c>
      <c r="BQ10" s="139">
        <f>IF((K10-'Resultados ISO 140-4'!$M$11)&gt;0,K10-'Resultados ISO 140-4'!$M$11,0)</f>
        <v>14.892585547747629</v>
      </c>
      <c r="BR10" s="139">
        <f>IF((L10-'Resultados ISO 140-4'!$N$11)&gt;0,L10-'Resultados ISO 140-4'!$N$11,0)</f>
        <v>14.026714092794236</v>
      </c>
      <c r="BS10" s="139">
        <f>IF((M10-'Resultados ISO 140-4'!$O$11)&gt;0,M10-'Resultados ISO 140-4'!$O$11,0)</f>
        <v>15.672012999219675</v>
      </c>
      <c r="BT10" s="139">
        <f>IF((N10-'Resultados ISO 140-4'!$P$11)&gt;0,N10-'Resultados ISO 140-4'!$P$11,0)</f>
        <v>21.171645276902758</v>
      </c>
      <c r="BU10" s="139">
        <f>IF((O10-'Resultados ISO 140-4'!$Q$11)&gt;0,O10-'Resultados ISO 140-4'!$Q$11,0)</f>
        <v>21.900266847546533</v>
      </c>
      <c r="BV10" s="139">
        <f>IF((P10-'Resultados ISO 140-4'!$R$11)&gt;0,P10-'Resultados ISO 140-4'!$R$11,0)</f>
        <v>21.86892150173</v>
      </c>
      <c r="BW10" s="139">
        <f>IF((Q10-'Resultados ISO 140-4'!$S$11)&gt;0,Q10-'Resultados ISO 140-4'!$S$11,0)</f>
        <v>17.594686368697467</v>
      </c>
      <c r="BX10" s="140">
        <f>IF((R10-'Resultados ISO 140-4'!$T$11)&gt;0,R10-'Resultados ISO 140-4'!$T$11,0)</f>
        <v>6.5979230014603729</v>
      </c>
      <c r="BY10" s="123">
        <f t="shared" si="25"/>
        <v>224.84623744482116</v>
      </c>
      <c r="BZ10" s="118">
        <f t="shared" si="31"/>
        <v>0</v>
      </c>
      <c r="CA10" s="118">
        <f t="shared" si="26"/>
        <v>0</v>
      </c>
      <c r="CB10" s="119"/>
      <c r="CC10" s="141">
        <f>IF((D10-'Resultados ISO 140-4'!$F$13)&gt;0,D10-'Resultados ISO 140-4'!$F$13,0)</f>
        <v>12.308633421518081</v>
      </c>
      <c r="CD10" s="142">
        <f>IF((E10-'Resultados ISO 140-4'!$G$13)&gt;0,E10-'Resultados ISO 140-4'!$G$13,0)</f>
        <v>12.593732068051423</v>
      </c>
      <c r="CE10" s="142">
        <f>IF((F10-'Resultados ISO 140-4'!$H$13)&gt;0,F10-'Resultados ISO 140-4'!$H$13,0)</f>
        <v>11.986683027094415</v>
      </c>
      <c r="CF10" s="142">
        <f>IF((G10-'Resultados ISO 140-4'!$I$13)&gt;0,G10-'Resultados ISO 140-4'!$I$13,0)</f>
        <v>12.009135823091569</v>
      </c>
      <c r="CG10" s="142">
        <f>IF((H10-'Resultados ISO 140-4'!$J$13)&gt;0,H10-'Resultados ISO 140-4'!$J$13,0)</f>
        <v>14.632918202805122</v>
      </c>
      <c r="CH10" s="142">
        <f>IF((I10-'Resultados ISO 140-4'!$K$13)&gt;0,I10-'Resultados ISO 140-4'!$K$13,0)</f>
        <v>17.184336332788895</v>
      </c>
      <c r="CI10" s="142">
        <f>IF((J10-'Resultados ISO 140-4'!$L$13)&gt;0,J10-'Resultados ISO 140-4'!$L$13,0)</f>
        <v>13.237085616442741</v>
      </c>
      <c r="CJ10" s="142">
        <f>IF((K10-'Resultados ISO 140-4'!$M$13)&gt;0,K10-'Resultados ISO 140-4'!$M$13,0)</f>
        <v>15.633785374306875</v>
      </c>
      <c r="CK10" s="142">
        <f>IF((L10-'Resultados ISO 140-4'!$N$13)&gt;0,L10-'Resultados ISO 140-4'!$N$13,0)</f>
        <v>14.767913919353489</v>
      </c>
      <c r="CL10" s="142">
        <f>IF((M10-'Resultados ISO 140-4'!$O$13)&gt;0,M10-'Resultados ISO 140-4'!$O$13,0)</f>
        <v>16.413212825778913</v>
      </c>
      <c r="CM10" s="142">
        <f>IF((N10-'Resultados ISO 140-4'!$P$13)&gt;0,N10-'Resultados ISO 140-4'!$P$13,0)</f>
        <v>21.912845103461997</v>
      </c>
      <c r="CN10" s="142">
        <f>IF((O10-'Resultados ISO 140-4'!$Q$13)&gt;0,O10-'Resultados ISO 140-4'!$Q$13,0)</f>
        <v>22.641466674105786</v>
      </c>
      <c r="CO10" s="142">
        <f>IF((P10-'Resultados ISO 140-4'!$R$13)&gt;0,P10-'Resultados ISO 140-4'!$R$13,0)</f>
        <v>22.610121328289239</v>
      </c>
      <c r="CP10" s="142">
        <f>IF((Q10-'Resultados ISO 140-4'!$S$13)&gt;0,Q10-'Resultados ISO 140-4'!$S$13,0)</f>
        <v>18.33588619525672</v>
      </c>
      <c r="CQ10" s="142">
        <f>IF((R10-'Resultados ISO 140-4'!$T$13)&gt;0,R10-'Resultados ISO 140-4'!$T$13,0)</f>
        <v>7.3391228280196259</v>
      </c>
      <c r="CR10" s="143">
        <f>IF((S10-'Resultados ISO 140-4'!$U$13)&gt;0,S10-'Resultados ISO 140-4'!$U$13,0)</f>
        <v>7.5621083860894203</v>
      </c>
      <c r="CS10" s="127">
        <f t="shared" si="32"/>
        <v>233.60687874036489</v>
      </c>
      <c r="CT10" s="128">
        <f t="shared" si="27"/>
        <v>0</v>
      </c>
      <c r="CU10" s="118">
        <f t="shared" si="33"/>
        <v>0</v>
      </c>
      <c r="CV10" s="118">
        <f t="shared" si="28"/>
        <v>0</v>
      </c>
    </row>
    <row r="11" spans="2:101" ht="14.25">
      <c r="B11" s="129">
        <v>-25</v>
      </c>
      <c r="C11" s="130">
        <f t="shared" si="4"/>
        <v>58</v>
      </c>
      <c r="D11" s="131">
        <f t="shared" si="5"/>
        <v>61</v>
      </c>
      <c r="E11" s="131">
        <f t="shared" si="6"/>
        <v>64</v>
      </c>
      <c r="F11" s="131">
        <f t="shared" si="7"/>
        <v>67</v>
      </c>
      <c r="G11" s="131">
        <f t="shared" si="8"/>
        <v>70</v>
      </c>
      <c r="H11" s="131">
        <f t="shared" si="9"/>
        <v>73</v>
      </c>
      <c r="I11" s="131">
        <f t="shared" si="10"/>
        <v>76</v>
      </c>
      <c r="J11" s="131">
        <f t="shared" si="11"/>
        <v>77</v>
      </c>
      <c r="K11" s="131">
        <f t="shared" si="12"/>
        <v>78</v>
      </c>
      <c r="L11" s="131">
        <f t="shared" si="13"/>
        <v>79</v>
      </c>
      <c r="M11" s="131">
        <f t="shared" si="14"/>
        <v>80</v>
      </c>
      <c r="N11" s="131">
        <f t="shared" si="15"/>
        <v>81</v>
      </c>
      <c r="O11" s="131">
        <f t="shared" si="16"/>
        <v>81</v>
      </c>
      <c r="P11" s="131">
        <f t="shared" si="17"/>
        <v>81</v>
      </c>
      <c r="Q11" s="131">
        <f t="shared" si="18"/>
        <v>81</v>
      </c>
      <c r="R11" s="132">
        <f t="shared" si="19"/>
        <v>81</v>
      </c>
      <c r="S11" s="133">
        <f t="shared" si="20"/>
        <v>81</v>
      </c>
      <c r="U11" s="134">
        <f>IF((C11-'Resultados ISO 140-4'!$E$7)&gt;0,C11-'Resultados ISO 140-4'!$E$7,0)</f>
        <v>11.198555929404222</v>
      </c>
      <c r="V11" s="135">
        <f>IF((D11-'Resultados ISO 140-4'!$F$7)&gt;0,D11-'Resultados ISO 140-4'!$F$7,0)</f>
        <v>11.308633421518081</v>
      </c>
      <c r="W11" s="135">
        <f>IF((E11-'Resultados ISO 140-4'!$G$7)&gt;0,E11-'Resultados ISO 140-4'!$G$7,0)</f>
        <v>11.593732068051423</v>
      </c>
      <c r="X11" s="135">
        <f>IF((F11-'Resultados ISO 140-4'!$H$7)&gt;0,F11-'Resultados ISO 140-4'!$H$7,0)</f>
        <v>10.986683027094415</v>
      </c>
      <c r="Y11" s="135">
        <f>IF((G11-'Resultados ISO 140-4'!$I$7)&gt;0,G11-'Resultados ISO 140-4'!$I$7,0)</f>
        <v>11.009135823091569</v>
      </c>
      <c r="Z11" s="135">
        <f>IF((H11-'Resultados ISO 140-4'!$J$7)&gt;0,H11-'Resultados ISO 140-4'!$J$7,0)</f>
        <v>13.632918202805122</v>
      </c>
      <c r="AA11" s="135">
        <f>IF((I11-'Resultados ISO 140-4'!$K$7)&gt;0,I11-'Resultados ISO 140-4'!$K$7,0)</f>
        <v>16.184336332788895</v>
      </c>
      <c r="AB11" s="135">
        <f>IF((J11-'Resultados ISO 140-4'!$L$7)&gt;0,J11-'Resultados ISO 140-4'!$L$7,0)</f>
        <v>12.237085616442741</v>
      </c>
      <c r="AC11" s="135">
        <f>IF((K11-'Resultados ISO 140-4'!$M$7)&gt;0,K11-'Resultados ISO 140-4'!$M$7,0)</f>
        <v>14.633785374306875</v>
      </c>
      <c r="AD11" s="135">
        <f>IF((L11-'Resultados ISO 140-4'!$N$7)&gt;0,L11-'Resultados ISO 140-4'!$N$7,0)</f>
        <v>13.767913919353489</v>
      </c>
      <c r="AE11" s="135">
        <f>IF((M11-'Resultados ISO 140-4'!$O$7)&gt;0,M11-'Resultados ISO 140-4'!$O$7,0)</f>
        <v>15.413212825778913</v>
      </c>
      <c r="AF11" s="135">
        <f>IF((N11-'Resultados ISO 140-4'!$P$7)&gt;0,N11-'Resultados ISO 140-4'!$P$7,0)</f>
        <v>20.912845103461997</v>
      </c>
      <c r="AG11" s="135">
        <f>IF((O11-'Resultados ISO 140-4'!$Q$7)&gt;0,O11-'Resultados ISO 140-4'!$Q$7,0)</f>
        <v>21.641466674105786</v>
      </c>
      <c r="AH11" s="135">
        <f>IF((P11-'Resultados ISO 140-4'!$R$7)&gt;0,P11-'Resultados ISO 140-4'!$R$7,0)</f>
        <v>21.610121328289239</v>
      </c>
      <c r="AI11" s="135">
        <f>IF((Q11-'Resultados ISO 140-4'!$S$7)&gt;0,Q11-'Resultados ISO 140-4'!$S$7,0)</f>
        <v>17.33588619525672</v>
      </c>
      <c r="AJ11" s="136">
        <f>IF((R11-'Resultados ISO 140-4'!$T$7)&gt;0,R11-'Resultados ISO 140-4'!$T$7,0)</f>
        <v>6.3391228280196259</v>
      </c>
      <c r="AK11" s="114">
        <f t="shared" si="21"/>
        <v>229.80543466976911</v>
      </c>
      <c r="AL11" s="118">
        <f t="shared" si="29"/>
        <v>0</v>
      </c>
      <c r="AM11" s="116">
        <f t="shared" si="22"/>
        <v>0</v>
      </c>
      <c r="AO11" s="134">
        <f>IF((C11-'Resultados ISO 140-4'!$E$9)&gt;0,C11-'Resultados ISO 140-4'!$E$9,0)</f>
        <v>10.740981023797474</v>
      </c>
      <c r="AP11" s="135">
        <f>IF((D11-'Resultados ISO 140-4'!$F$9)&gt;0,D11-'Resultados ISO 140-4'!$F$9,0)</f>
        <v>10.851058515911326</v>
      </c>
      <c r="AQ11" s="135">
        <f>IF((E11-'Resultados ISO 140-4'!$G$9)&gt;0,E11-'Resultados ISO 140-4'!$G$9,0)</f>
        <v>11.136157162444668</v>
      </c>
      <c r="AR11" s="135">
        <f>IF((F11-'Resultados ISO 140-4'!$H$9)&gt;0,F11-'Resultados ISO 140-4'!$H$9,0)</f>
        <v>10.52910812148766</v>
      </c>
      <c r="AS11" s="135">
        <f>IF((G11-'Resultados ISO 140-4'!$I$9)&gt;0,G11-'Resultados ISO 140-4'!$I$9,0)</f>
        <v>10.551560917484814</v>
      </c>
      <c r="AT11" s="135">
        <f>IF((H11-'Resultados ISO 140-4'!$J$9)&gt;0,H11-'Resultados ISO 140-4'!$J$9,0)</f>
        <v>13.175343297198367</v>
      </c>
      <c r="AU11" s="135">
        <f>IF((I11-'Resultados ISO 140-4'!$K$9)&gt;0,I11-'Resultados ISO 140-4'!$K$9,0)</f>
        <v>15.726761427182147</v>
      </c>
      <c r="AV11" s="135">
        <f>IF((J11-'Resultados ISO 140-4'!$L$9)&gt;0,J11-'Resultados ISO 140-4'!$L$9,0)</f>
        <v>11.779510710835993</v>
      </c>
      <c r="AW11" s="135">
        <f>IF((K11-'Resultados ISO 140-4'!$M$9)&gt;0,K11-'Resultados ISO 140-4'!$M$9,0)</f>
        <v>14.176210468700127</v>
      </c>
      <c r="AX11" s="135">
        <f>IF((L11-'Resultados ISO 140-4'!$N$9)&gt;0,L11-'Resultados ISO 140-4'!$N$9,0)</f>
        <v>13.310339013746727</v>
      </c>
      <c r="AY11" s="135">
        <f>IF((M11-'Resultados ISO 140-4'!$O$9)&gt;0,M11-'Resultados ISO 140-4'!$O$9,0)</f>
        <v>14.955637920172165</v>
      </c>
      <c r="AZ11" s="135">
        <f>IF((N11-'Resultados ISO 140-4'!$P$9)&gt;0,N11-'Resultados ISO 140-4'!$P$9,0)</f>
        <v>20.455270197855249</v>
      </c>
      <c r="BA11" s="135">
        <f>IF((O11-'Resultados ISO 140-4'!$Q$9)&gt;0,O11-'Resultados ISO 140-4'!$Q$9,0)</f>
        <v>21.183891768499038</v>
      </c>
      <c r="BB11" s="135">
        <f>IF((P11-'Resultados ISO 140-4'!$R$9)&gt;0,P11-'Resultados ISO 140-4'!$R$9,0)</f>
        <v>21.152546422682484</v>
      </c>
      <c r="BC11" s="135">
        <f>IF((Q11-'Resultados ISO 140-4'!$S$9)&gt;0,Q11-'Resultados ISO 140-4'!$S$9,0)</f>
        <v>16.878311289649972</v>
      </c>
      <c r="BD11" s="136">
        <f>IF((R11-'Resultados ISO 140-4'!$T$9)&gt;0,R11-'Resultados ISO 140-4'!$T$9,0)</f>
        <v>5.8815479224128779</v>
      </c>
      <c r="BE11" s="117">
        <f t="shared" si="23"/>
        <v>222.48423618006109</v>
      </c>
      <c r="BF11" s="137">
        <f t="shared" si="30"/>
        <v>0</v>
      </c>
      <c r="BG11" s="118">
        <f t="shared" si="24"/>
        <v>0</v>
      </c>
      <c r="BH11" s="119"/>
      <c r="BI11" s="138">
        <f>IF((C11-'Resultados ISO 140-4'!$E$11)&gt;0,C11-'Resultados ISO 140-4'!$E$11,0)</f>
        <v>9.1573561028449788</v>
      </c>
      <c r="BJ11" s="139">
        <f>IF((D11-'Resultados ISO 140-4'!$F$11)&gt;0,D11-'Resultados ISO 140-4'!$F$11,0)</f>
        <v>9.2674335949588311</v>
      </c>
      <c r="BK11" s="139">
        <f>IF((E11-'Resultados ISO 140-4'!$G$11)&gt;0,E11-'Resultados ISO 140-4'!$G$11,0)</f>
        <v>9.5525322414921732</v>
      </c>
      <c r="BL11" s="139">
        <f>IF((F11-'Resultados ISO 140-4'!$H$11)&gt;0,F11-'Resultados ISO 140-4'!$H$11,0)</f>
        <v>8.9454832005351648</v>
      </c>
      <c r="BM11" s="139">
        <f>IF((G11-'Resultados ISO 140-4'!$I$11)&gt;0,G11-'Resultados ISO 140-4'!$I$11,0)</f>
        <v>8.9679359965323187</v>
      </c>
      <c r="BN11" s="139">
        <f>IF((H11-'Resultados ISO 140-4'!$J$11)&gt;0,H11-'Resultados ISO 140-4'!$J$11,0)</f>
        <v>11.591718376245872</v>
      </c>
      <c r="BO11" s="139">
        <f>IF((I11-'Resultados ISO 140-4'!$K$11)&gt;0,I11-'Resultados ISO 140-4'!$K$11,0)</f>
        <v>14.143136506229652</v>
      </c>
      <c r="BP11" s="139">
        <f>IF((J11-'Resultados ISO 140-4'!$L$11)&gt;0,J11-'Resultados ISO 140-4'!$L$11,0)</f>
        <v>11.495885789883502</v>
      </c>
      <c r="BQ11" s="139">
        <f>IF((K11-'Resultados ISO 140-4'!$M$11)&gt;0,K11-'Resultados ISO 140-4'!$M$11,0)</f>
        <v>13.892585547747629</v>
      </c>
      <c r="BR11" s="139">
        <f>IF((L11-'Resultados ISO 140-4'!$N$11)&gt;0,L11-'Resultados ISO 140-4'!$N$11,0)</f>
        <v>13.026714092794236</v>
      </c>
      <c r="BS11" s="139">
        <f>IF((M11-'Resultados ISO 140-4'!$O$11)&gt;0,M11-'Resultados ISO 140-4'!$O$11,0)</f>
        <v>14.672012999219675</v>
      </c>
      <c r="BT11" s="139">
        <f>IF((N11-'Resultados ISO 140-4'!$P$11)&gt;0,N11-'Resultados ISO 140-4'!$P$11,0)</f>
        <v>20.171645276902758</v>
      </c>
      <c r="BU11" s="139">
        <f>IF((O11-'Resultados ISO 140-4'!$Q$11)&gt;0,O11-'Resultados ISO 140-4'!$Q$11,0)</f>
        <v>20.900266847546533</v>
      </c>
      <c r="BV11" s="139">
        <f>IF((P11-'Resultados ISO 140-4'!$R$11)&gt;0,P11-'Resultados ISO 140-4'!$R$11,0)</f>
        <v>20.86892150173</v>
      </c>
      <c r="BW11" s="139">
        <f>IF((Q11-'Resultados ISO 140-4'!$S$11)&gt;0,Q11-'Resultados ISO 140-4'!$S$11,0)</f>
        <v>16.594686368697467</v>
      </c>
      <c r="BX11" s="140">
        <f>IF((R11-'Resultados ISO 140-4'!$T$11)&gt;0,R11-'Resultados ISO 140-4'!$T$11,0)</f>
        <v>5.5979230014603729</v>
      </c>
      <c r="BY11" s="123">
        <f t="shared" si="25"/>
        <v>208.84623744482116</v>
      </c>
      <c r="BZ11" s="118">
        <f t="shared" si="31"/>
        <v>0</v>
      </c>
      <c r="CA11" s="118">
        <f t="shared" si="26"/>
        <v>0</v>
      </c>
      <c r="CB11" s="119"/>
      <c r="CC11" s="141">
        <f>IF((D11-'Resultados ISO 140-4'!$F$13)&gt;0,D11-'Resultados ISO 140-4'!$F$13,0)</f>
        <v>11.308633421518081</v>
      </c>
      <c r="CD11" s="142">
        <f>IF((E11-'Resultados ISO 140-4'!$G$13)&gt;0,E11-'Resultados ISO 140-4'!$G$13,0)</f>
        <v>11.593732068051423</v>
      </c>
      <c r="CE11" s="142">
        <f>IF((F11-'Resultados ISO 140-4'!$H$13)&gt;0,F11-'Resultados ISO 140-4'!$H$13,0)</f>
        <v>10.986683027094415</v>
      </c>
      <c r="CF11" s="142">
        <f>IF((G11-'Resultados ISO 140-4'!$I$13)&gt;0,G11-'Resultados ISO 140-4'!$I$13,0)</f>
        <v>11.009135823091569</v>
      </c>
      <c r="CG11" s="142">
        <f>IF((H11-'Resultados ISO 140-4'!$J$13)&gt;0,H11-'Resultados ISO 140-4'!$J$13,0)</f>
        <v>13.632918202805122</v>
      </c>
      <c r="CH11" s="142">
        <f>IF((I11-'Resultados ISO 140-4'!$K$13)&gt;0,I11-'Resultados ISO 140-4'!$K$13,0)</f>
        <v>16.184336332788895</v>
      </c>
      <c r="CI11" s="142">
        <f>IF((J11-'Resultados ISO 140-4'!$L$13)&gt;0,J11-'Resultados ISO 140-4'!$L$13,0)</f>
        <v>12.237085616442741</v>
      </c>
      <c r="CJ11" s="142">
        <f>IF((K11-'Resultados ISO 140-4'!$M$13)&gt;0,K11-'Resultados ISO 140-4'!$M$13,0)</f>
        <v>14.633785374306875</v>
      </c>
      <c r="CK11" s="142">
        <f>IF((L11-'Resultados ISO 140-4'!$N$13)&gt;0,L11-'Resultados ISO 140-4'!$N$13,0)</f>
        <v>13.767913919353489</v>
      </c>
      <c r="CL11" s="142">
        <f>IF((M11-'Resultados ISO 140-4'!$O$13)&gt;0,M11-'Resultados ISO 140-4'!$O$13,0)</f>
        <v>15.413212825778913</v>
      </c>
      <c r="CM11" s="142">
        <f>IF((N11-'Resultados ISO 140-4'!$P$13)&gt;0,N11-'Resultados ISO 140-4'!$P$13,0)</f>
        <v>20.912845103461997</v>
      </c>
      <c r="CN11" s="142">
        <f>IF((O11-'Resultados ISO 140-4'!$Q$13)&gt;0,O11-'Resultados ISO 140-4'!$Q$13,0)</f>
        <v>21.641466674105786</v>
      </c>
      <c r="CO11" s="142">
        <f>IF((P11-'Resultados ISO 140-4'!$R$13)&gt;0,P11-'Resultados ISO 140-4'!$R$13,0)</f>
        <v>21.610121328289239</v>
      </c>
      <c r="CP11" s="142">
        <f>IF((Q11-'Resultados ISO 140-4'!$S$13)&gt;0,Q11-'Resultados ISO 140-4'!$S$13,0)</f>
        <v>17.33588619525672</v>
      </c>
      <c r="CQ11" s="142">
        <f>IF((R11-'Resultados ISO 140-4'!$T$13)&gt;0,R11-'Resultados ISO 140-4'!$T$13,0)</f>
        <v>6.3391228280196259</v>
      </c>
      <c r="CR11" s="143">
        <f>IF((S11-'Resultados ISO 140-4'!$U$13)&gt;0,S11-'Resultados ISO 140-4'!$U$13,0)</f>
        <v>6.5621083860894203</v>
      </c>
      <c r="CS11" s="127">
        <f t="shared" si="32"/>
        <v>218.60687874036489</v>
      </c>
      <c r="CT11" s="128">
        <f t="shared" si="27"/>
        <v>0</v>
      </c>
      <c r="CU11" s="118">
        <f t="shared" si="33"/>
        <v>0</v>
      </c>
      <c r="CV11" s="118">
        <f t="shared" si="28"/>
        <v>0</v>
      </c>
    </row>
    <row r="12" spans="2:101" ht="14.25">
      <c r="B12" s="129">
        <v>-24</v>
      </c>
      <c r="C12" s="130">
        <f t="shared" si="4"/>
        <v>57</v>
      </c>
      <c r="D12" s="131">
        <f t="shared" si="5"/>
        <v>60</v>
      </c>
      <c r="E12" s="131">
        <f t="shared" si="6"/>
        <v>63</v>
      </c>
      <c r="F12" s="131">
        <f t="shared" si="7"/>
        <v>66</v>
      </c>
      <c r="G12" s="131">
        <f t="shared" si="8"/>
        <v>69</v>
      </c>
      <c r="H12" s="131">
        <f t="shared" si="9"/>
        <v>72</v>
      </c>
      <c r="I12" s="131">
        <f t="shared" si="10"/>
        <v>75</v>
      </c>
      <c r="J12" s="131">
        <f t="shared" si="11"/>
        <v>76</v>
      </c>
      <c r="K12" s="131">
        <f t="shared" si="12"/>
        <v>77</v>
      </c>
      <c r="L12" s="131">
        <f t="shared" si="13"/>
        <v>78</v>
      </c>
      <c r="M12" s="131">
        <f t="shared" si="14"/>
        <v>79</v>
      </c>
      <c r="N12" s="131">
        <f t="shared" si="15"/>
        <v>80</v>
      </c>
      <c r="O12" s="131">
        <f t="shared" si="16"/>
        <v>80</v>
      </c>
      <c r="P12" s="131">
        <f t="shared" si="17"/>
        <v>80</v>
      </c>
      <c r="Q12" s="131">
        <f t="shared" si="18"/>
        <v>80</v>
      </c>
      <c r="R12" s="132">
        <f t="shared" si="19"/>
        <v>80</v>
      </c>
      <c r="S12" s="133">
        <f t="shared" si="20"/>
        <v>80</v>
      </c>
      <c r="U12" s="134">
        <f>IF((C12-'Resultados ISO 140-4'!$E$7)&gt;0,C12-'Resultados ISO 140-4'!$E$7,0)</f>
        <v>10.198555929404222</v>
      </c>
      <c r="V12" s="135">
        <f>IF((D12-'Resultados ISO 140-4'!$F$7)&gt;0,D12-'Resultados ISO 140-4'!$F$7,0)</f>
        <v>10.308633421518081</v>
      </c>
      <c r="W12" s="135">
        <f>IF((E12-'Resultados ISO 140-4'!$G$7)&gt;0,E12-'Resultados ISO 140-4'!$G$7,0)</f>
        <v>10.593732068051423</v>
      </c>
      <c r="X12" s="135">
        <f>IF((F12-'Resultados ISO 140-4'!$H$7)&gt;0,F12-'Resultados ISO 140-4'!$H$7,0)</f>
        <v>9.9866830270944149</v>
      </c>
      <c r="Y12" s="135">
        <f>IF((G12-'Resultados ISO 140-4'!$I$7)&gt;0,G12-'Resultados ISO 140-4'!$I$7,0)</f>
        <v>10.009135823091569</v>
      </c>
      <c r="Z12" s="135">
        <f>IF((H12-'Resultados ISO 140-4'!$J$7)&gt;0,H12-'Resultados ISO 140-4'!$J$7,0)</f>
        <v>12.632918202805122</v>
      </c>
      <c r="AA12" s="135">
        <f>IF((I12-'Resultados ISO 140-4'!$K$7)&gt;0,I12-'Resultados ISO 140-4'!$K$7,0)</f>
        <v>15.184336332788895</v>
      </c>
      <c r="AB12" s="135">
        <f>IF((J12-'Resultados ISO 140-4'!$L$7)&gt;0,J12-'Resultados ISO 140-4'!$L$7,0)</f>
        <v>11.237085616442741</v>
      </c>
      <c r="AC12" s="135">
        <f>IF((K12-'Resultados ISO 140-4'!$M$7)&gt;0,K12-'Resultados ISO 140-4'!$M$7,0)</f>
        <v>13.633785374306875</v>
      </c>
      <c r="AD12" s="135">
        <f>IF((L12-'Resultados ISO 140-4'!$N$7)&gt;0,L12-'Resultados ISO 140-4'!$N$7,0)</f>
        <v>12.767913919353489</v>
      </c>
      <c r="AE12" s="135">
        <f>IF((M12-'Resultados ISO 140-4'!$O$7)&gt;0,M12-'Resultados ISO 140-4'!$O$7,0)</f>
        <v>14.413212825778913</v>
      </c>
      <c r="AF12" s="135">
        <f>IF((N12-'Resultados ISO 140-4'!$P$7)&gt;0,N12-'Resultados ISO 140-4'!$P$7,0)</f>
        <v>19.912845103461997</v>
      </c>
      <c r="AG12" s="135">
        <f>IF((O12-'Resultados ISO 140-4'!$Q$7)&gt;0,O12-'Resultados ISO 140-4'!$Q$7,0)</f>
        <v>20.641466674105786</v>
      </c>
      <c r="AH12" s="135">
        <f>IF((P12-'Resultados ISO 140-4'!$R$7)&gt;0,P12-'Resultados ISO 140-4'!$R$7,0)</f>
        <v>20.610121328289239</v>
      </c>
      <c r="AI12" s="135">
        <f>IF((Q12-'Resultados ISO 140-4'!$S$7)&gt;0,Q12-'Resultados ISO 140-4'!$S$7,0)</f>
        <v>16.33588619525672</v>
      </c>
      <c r="AJ12" s="136">
        <f>IF((R12-'Resultados ISO 140-4'!$T$7)&gt;0,R12-'Resultados ISO 140-4'!$T$7,0)</f>
        <v>5.3391228280196259</v>
      </c>
      <c r="AK12" s="114">
        <f t="shared" si="21"/>
        <v>213.80543466976911</v>
      </c>
      <c r="AL12" s="118">
        <f t="shared" si="29"/>
        <v>0</v>
      </c>
      <c r="AM12" s="116">
        <f t="shared" si="22"/>
        <v>0</v>
      </c>
      <c r="AO12" s="134">
        <f>IF((C12-'Resultados ISO 140-4'!$E$9)&gt;0,C12-'Resultados ISO 140-4'!$E$9,0)</f>
        <v>9.7409810237974739</v>
      </c>
      <c r="AP12" s="135">
        <f>IF((D12-'Resultados ISO 140-4'!$F$9)&gt;0,D12-'Resultados ISO 140-4'!$F$9,0)</f>
        <v>9.8510585159113262</v>
      </c>
      <c r="AQ12" s="135">
        <f>IF((E12-'Resultados ISO 140-4'!$G$9)&gt;0,E12-'Resultados ISO 140-4'!$G$9,0)</f>
        <v>10.136157162444668</v>
      </c>
      <c r="AR12" s="135">
        <f>IF((F12-'Resultados ISO 140-4'!$H$9)&gt;0,F12-'Resultados ISO 140-4'!$H$9,0)</f>
        <v>9.5291081214876598</v>
      </c>
      <c r="AS12" s="135">
        <f>IF((G12-'Resultados ISO 140-4'!$I$9)&gt;0,G12-'Resultados ISO 140-4'!$I$9,0)</f>
        <v>9.5515609174848137</v>
      </c>
      <c r="AT12" s="135">
        <f>IF((H12-'Resultados ISO 140-4'!$J$9)&gt;0,H12-'Resultados ISO 140-4'!$J$9,0)</f>
        <v>12.175343297198367</v>
      </c>
      <c r="AU12" s="135">
        <f>IF((I12-'Resultados ISO 140-4'!$K$9)&gt;0,I12-'Resultados ISO 140-4'!$K$9,0)</f>
        <v>14.726761427182147</v>
      </c>
      <c r="AV12" s="135">
        <f>IF((J12-'Resultados ISO 140-4'!$L$9)&gt;0,J12-'Resultados ISO 140-4'!$L$9,0)</f>
        <v>10.779510710835993</v>
      </c>
      <c r="AW12" s="135">
        <f>IF((K12-'Resultados ISO 140-4'!$M$9)&gt;0,K12-'Resultados ISO 140-4'!$M$9,0)</f>
        <v>13.176210468700127</v>
      </c>
      <c r="AX12" s="135">
        <f>IF((L12-'Resultados ISO 140-4'!$N$9)&gt;0,L12-'Resultados ISO 140-4'!$N$9,0)</f>
        <v>12.310339013746727</v>
      </c>
      <c r="AY12" s="135">
        <f>IF((M12-'Resultados ISO 140-4'!$O$9)&gt;0,M12-'Resultados ISO 140-4'!$O$9,0)</f>
        <v>13.955637920172165</v>
      </c>
      <c r="AZ12" s="135">
        <f>IF((N12-'Resultados ISO 140-4'!$P$9)&gt;0,N12-'Resultados ISO 140-4'!$P$9,0)</f>
        <v>19.455270197855249</v>
      </c>
      <c r="BA12" s="135">
        <f>IF((O12-'Resultados ISO 140-4'!$Q$9)&gt;0,O12-'Resultados ISO 140-4'!$Q$9,0)</f>
        <v>20.183891768499038</v>
      </c>
      <c r="BB12" s="135">
        <f>IF((P12-'Resultados ISO 140-4'!$R$9)&gt;0,P12-'Resultados ISO 140-4'!$R$9,0)</f>
        <v>20.152546422682484</v>
      </c>
      <c r="BC12" s="135">
        <f>IF((Q12-'Resultados ISO 140-4'!$S$9)&gt;0,Q12-'Resultados ISO 140-4'!$S$9,0)</f>
        <v>15.878311289649972</v>
      </c>
      <c r="BD12" s="136">
        <f>IF((R12-'Resultados ISO 140-4'!$T$9)&gt;0,R12-'Resultados ISO 140-4'!$T$9,0)</f>
        <v>4.8815479224128779</v>
      </c>
      <c r="BE12" s="117">
        <f t="shared" si="23"/>
        <v>206.48423618006109</v>
      </c>
      <c r="BF12" s="137">
        <f t="shared" si="30"/>
        <v>0</v>
      </c>
      <c r="BG12" s="118">
        <f t="shared" si="24"/>
        <v>0</v>
      </c>
      <c r="BH12" s="119"/>
      <c r="BI12" s="138">
        <f>IF((C12-'Resultados ISO 140-4'!$E$11)&gt;0,C12-'Resultados ISO 140-4'!$E$11,0)</f>
        <v>8.1573561028449788</v>
      </c>
      <c r="BJ12" s="139">
        <f>IF((D12-'Resultados ISO 140-4'!$F$11)&gt;0,D12-'Resultados ISO 140-4'!$F$11,0)</f>
        <v>8.2674335949588311</v>
      </c>
      <c r="BK12" s="139">
        <f>IF((E12-'Resultados ISO 140-4'!$G$11)&gt;0,E12-'Resultados ISO 140-4'!$G$11,0)</f>
        <v>8.5525322414921732</v>
      </c>
      <c r="BL12" s="139">
        <f>IF((F12-'Resultados ISO 140-4'!$H$11)&gt;0,F12-'Resultados ISO 140-4'!$H$11,0)</f>
        <v>7.9454832005351648</v>
      </c>
      <c r="BM12" s="139">
        <f>IF((G12-'Resultados ISO 140-4'!$I$11)&gt;0,G12-'Resultados ISO 140-4'!$I$11,0)</f>
        <v>7.9679359965323187</v>
      </c>
      <c r="BN12" s="139">
        <f>IF((H12-'Resultados ISO 140-4'!$J$11)&gt;0,H12-'Resultados ISO 140-4'!$J$11,0)</f>
        <v>10.591718376245872</v>
      </c>
      <c r="BO12" s="139">
        <f>IF((I12-'Resultados ISO 140-4'!$K$11)&gt;0,I12-'Resultados ISO 140-4'!$K$11,0)</f>
        <v>13.143136506229652</v>
      </c>
      <c r="BP12" s="139">
        <f>IF((J12-'Resultados ISO 140-4'!$L$11)&gt;0,J12-'Resultados ISO 140-4'!$L$11,0)</f>
        <v>10.495885789883502</v>
      </c>
      <c r="BQ12" s="139">
        <f>IF((K12-'Resultados ISO 140-4'!$M$11)&gt;0,K12-'Resultados ISO 140-4'!$M$11,0)</f>
        <v>12.892585547747629</v>
      </c>
      <c r="BR12" s="139">
        <f>IF((L12-'Resultados ISO 140-4'!$N$11)&gt;0,L12-'Resultados ISO 140-4'!$N$11,0)</f>
        <v>12.026714092794236</v>
      </c>
      <c r="BS12" s="139">
        <f>IF((M12-'Resultados ISO 140-4'!$O$11)&gt;0,M12-'Resultados ISO 140-4'!$O$11,0)</f>
        <v>13.672012999219675</v>
      </c>
      <c r="BT12" s="139">
        <f>IF((N12-'Resultados ISO 140-4'!$P$11)&gt;0,N12-'Resultados ISO 140-4'!$P$11,0)</f>
        <v>19.171645276902758</v>
      </c>
      <c r="BU12" s="139">
        <f>IF((O12-'Resultados ISO 140-4'!$Q$11)&gt;0,O12-'Resultados ISO 140-4'!$Q$11,0)</f>
        <v>19.900266847546533</v>
      </c>
      <c r="BV12" s="139">
        <f>IF((P12-'Resultados ISO 140-4'!$R$11)&gt;0,P12-'Resultados ISO 140-4'!$R$11,0)</f>
        <v>19.86892150173</v>
      </c>
      <c r="BW12" s="139">
        <f>IF((Q12-'Resultados ISO 140-4'!$S$11)&gt;0,Q12-'Resultados ISO 140-4'!$S$11,0)</f>
        <v>15.594686368697467</v>
      </c>
      <c r="BX12" s="140">
        <f>IF((R12-'Resultados ISO 140-4'!$T$11)&gt;0,R12-'Resultados ISO 140-4'!$T$11,0)</f>
        <v>4.5979230014603729</v>
      </c>
      <c r="BY12" s="123">
        <f t="shared" si="25"/>
        <v>192.84623744482116</v>
      </c>
      <c r="BZ12" s="118">
        <f t="shared" si="31"/>
        <v>0</v>
      </c>
      <c r="CA12" s="118">
        <f t="shared" si="26"/>
        <v>0</v>
      </c>
      <c r="CB12" s="119"/>
      <c r="CC12" s="141">
        <f>IF((D12-'Resultados ISO 140-4'!$F$13)&gt;0,D12-'Resultados ISO 140-4'!$F$13,0)</f>
        <v>10.308633421518081</v>
      </c>
      <c r="CD12" s="142">
        <f>IF((E12-'Resultados ISO 140-4'!$G$13)&gt;0,E12-'Resultados ISO 140-4'!$G$13,0)</f>
        <v>10.593732068051423</v>
      </c>
      <c r="CE12" s="142">
        <f>IF((F12-'Resultados ISO 140-4'!$H$13)&gt;0,F12-'Resultados ISO 140-4'!$H$13,0)</f>
        <v>9.9866830270944149</v>
      </c>
      <c r="CF12" s="142">
        <f>IF((G12-'Resultados ISO 140-4'!$I$13)&gt;0,G12-'Resultados ISO 140-4'!$I$13,0)</f>
        <v>10.009135823091569</v>
      </c>
      <c r="CG12" s="142">
        <f>IF((H12-'Resultados ISO 140-4'!$J$13)&gt;0,H12-'Resultados ISO 140-4'!$J$13,0)</f>
        <v>12.632918202805122</v>
      </c>
      <c r="CH12" s="142">
        <f>IF((I12-'Resultados ISO 140-4'!$K$13)&gt;0,I12-'Resultados ISO 140-4'!$K$13,0)</f>
        <v>15.184336332788895</v>
      </c>
      <c r="CI12" s="142">
        <f>IF((J12-'Resultados ISO 140-4'!$L$13)&gt;0,J12-'Resultados ISO 140-4'!$L$13,0)</f>
        <v>11.237085616442741</v>
      </c>
      <c r="CJ12" s="142">
        <f>IF((K12-'Resultados ISO 140-4'!$M$13)&gt;0,K12-'Resultados ISO 140-4'!$M$13,0)</f>
        <v>13.633785374306875</v>
      </c>
      <c r="CK12" s="142">
        <f>IF((L12-'Resultados ISO 140-4'!$N$13)&gt;0,L12-'Resultados ISO 140-4'!$N$13,0)</f>
        <v>12.767913919353489</v>
      </c>
      <c r="CL12" s="142">
        <f>IF((M12-'Resultados ISO 140-4'!$O$13)&gt;0,M12-'Resultados ISO 140-4'!$O$13,0)</f>
        <v>14.413212825778913</v>
      </c>
      <c r="CM12" s="142">
        <f>IF((N12-'Resultados ISO 140-4'!$P$13)&gt;0,N12-'Resultados ISO 140-4'!$P$13,0)</f>
        <v>19.912845103461997</v>
      </c>
      <c r="CN12" s="142">
        <f>IF((O12-'Resultados ISO 140-4'!$Q$13)&gt;0,O12-'Resultados ISO 140-4'!$Q$13,0)</f>
        <v>20.641466674105786</v>
      </c>
      <c r="CO12" s="142">
        <f>IF((P12-'Resultados ISO 140-4'!$R$13)&gt;0,P12-'Resultados ISO 140-4'!$R$13,0)</f>
        <v>20.610121328289239</v>
      </c>
      <c r="CP12" s="142">
        <f>IF((Q12-'Resultados ISO 140-4'!$S$13)&gt;0,Q12-'Resultados ISO 140-4'!$S$13,0)</f>
        <v>16.33588619525672</v>
      </c>
      <c r="CQ12" s="142">
        <f>IF((R12-'Resultados ISO 140-4'!$T$13)&gt;0,R12-'Resultados ISO 140-4'!$T$13,0)</f>
        <v>5.3391228280196259</v>
      </c>
      <c r="CR12" s="143">
        <f>IF((S12-'Resultados ISO 140-4'!$U$13)&gt;0,S12-'Resultados ISO 140-4'!$U$13,0)</f>
        <v>5.5621083860894203</v>
      </c>
      <c r="CS12" s="127">
        <f t="shared" si="32"/>
        <v>203.60687874036495</v>
      </c>
      <c r="CT12" s="128">
        <f t="shared" si="27"/>
        <v>0</v>
      </c>
      <c r="CU12" s="118">
        <f t="shared" si="33"/>
        <v>0</v>
      </c>
      <c r="CV12" s="118">
        <f t="shared" si="28"/>
        <v>0</v>
      </c>
    </row>
    <row r="13" spans="2:101" ht="14.25">
      <c r="B13" s="129">
        <v>-23</v>
      </c>
      <c r="C13" s="130">
        <f t="shared" si="4"/>
        <v>56</v>
      </c>
      <c r="D13" s="131">
        <f t="shared" si="5"/>
        <v>59</v>
      </c>
      <c r="E13" s="131">
        <f t="shared" si="6"/>
        <v>62</v>
      </c>
      <c r="F13" s="131">
        <f t="shared" si="7"/>
        <v>65</v>
      </c>
      <c r="G13" s="131">
        <f t="shared" si="8"/>
        <v>68</v>
      </c>
      <c r="H13" s="131">
        <f t="shared" si="9"/>
        <v>71</v>
      </c>
      <c r="I13" s="131">
        <f t="shared" si="10"/>
        <v>74</v>
      </c>
      <c r="J13" s="131">
        <f t="shared" si="11"/>
        <v>75</v>
      </c>
      <c r="K13" s="131">
        <f t="shared" si="12"/>
        <v>76</v>
      </c>
      <c r="L13" s="131">
        <f t="shared" si="13"/>
        <v>77</v>
      </c>
      <c r="M13" s="131">
        <f t="shared" si="14"/>
        <v>78</v>
      </c>
      <c r="N13" s="131">
        <f t="shared" si="15"/>
        <v>79</v>
      </c>
      <c r="O13" s="131">
        <f t="shared" si="16"/>
        <v>79</v>
      </c>
      <c r="P13" s="131">
        <f t="shared" si="17"/>
        <v>79</v>
      </c>
      <c r="Q13" s="131">
        <f t="shared" si="18"/>
        <v>79</v>
      </c>
      <c r="R13" s="132">
        <f t="shared" si="19"/>
        <v>79</v>
      </c>
      <c r="S13" s="133">
        <f t="shared" si="20"/>
        <v>79</v>
      </c>
      <c r="U13" s="134">
        <f>IF((C13-'Resultados ISO 140-4'!$E$7)&gt;0,C13-'Resultados ISO 140-4'!$E$7,0)</f>
        <v>9.1985559294042218</v>
      </c>
      <c r="V13" s="135">
        <f>IF((D13-'Resultados ISO 140-4'!$F$7)&gt;0,D13-'Resultados ISO 140-4'!$F$7,0)</f>
        <v>9.3086334215180813</v>
      </c>
      <c r="W13" s="135">
        <f>IF((E13-'Resultados ISO 140-4'!$G$7)&gt;0,E13-'Resultados ISO 140-4'!$G$7,0)</f>
        <v>9.5937320680514233</v>
      </c>
      <c r="X13" s="135">
        <f>IF((F13-'Resultados ISO 140-4'!$H$7)&gt;0,F13-'Resultados ISO 140-4'!$H$7,0)</f>
        <v>8.9866830270944149</v>
      </c>
      <c r="Y13" s="135">
        <f>IF((G13-'Resultados ISO 140-4'!$I$7)&gt;0,G13-'Resultados ISO 140-4'!$I$7,0)</f>
        <v>9.0091358230915688</v>
      </c>
      <c r="Z13" s="135">
        <f>IF((H13-'Resultados ISO 140-4'!$J$7)&gt;0,H13-'Resultados ISO 140-4'!$J$7,0)</f>
        <v>11.632918202805122</v>
      </c>
      <c r="AA13" s="135">
        <f>IF((I13-'Resultados ISO 140-4'!$K$7)&gt;0,I13-'Resultados ISO 140-4'!$K$7,0)</f>
        <v>14.184336332788895</v>
      </c>
      <c r="AB13" s="135">
        <f>IF((J13-'Resultados ISO 140-4'!$L$7)&gt;0,J13-'Resultados ISO 140-4'!$L$7,0)</f>
        <v>10.237085616442741</v>
      </c>
      <c r="AC13" s="135">
        <f>IF((K13-'Resultados ISO 140-4'!$M$7)&gt;0,K13-'Resultados ISO 140-4'!$M$7,0)</f>
        <v>12.633785374306875</v>
      </c>
      <c r="AD13" s="135">
        <f>IF((L13-'Resultados ISO 140-4'!$N$7)&gt;0,L13-'Resultados ISO 140-4'!$N$7,0)</f>
        <v>11.767913919353489</v>
      </c>
      <c r="AE13" s="135">
        <f>IF((M13-'Resultados ISO 140-4'!$O$7)&gt;0,M13-'Resultados ISO 140-4'!$O$7,0)</f>
        <v>13.413212825778913</v>
      </c>
      <c r="AF13" s="135">
        <f>IF((N13-'Resultados ISO 140-4'!$P$7)&gt;0,N13-'Resultados ISO 140-4'!$P$7,0)</f>
        <v>18.912845103461997</v>
      </c>
      <c r="AG13" s="135">
        <f>IF((O13-'Resultados ISO 140-4'!$Q$7)&gt;0,O13-'Resultados ISO 140-4'!$Q$7,0)</f>
        <v>19.641466674105786</v>
      </c>
      <c r="AH13" s="135">
        <f>IF((P13-'Resultados ISO 140-4'!$R$7)&gt;0,P13-'Resultados ISO 140-4'!$R$7,0)</f>
        <v>19.610121328289239</v>
      </c>
      <c r="AI13" s="135">
        <f>IF((Q13-'Resultados ISO 140-4'!$S$7)&gt;0,Q13-'Resultados ISO 140-4'!$S$7,0)</f>
        <v>15.33588619525672</v>
      </c>
      <c r="AJ13" s="136">
        <f>IF((R13-'Resultados ISO 140-4'!$T$7)&gt;0,R13-'Resultados ISO 140-4'!$T$7,0)</f>
        <v>4.3391228280196259</v>
      </c>
      <c r="AK13" s="114">
        <f t="shared" si="21"/>
        <v>197.80543466976917</v>
      </c>
      <c r="AL13" s="118">
        <f t="shared" si="29"/>
        <v>0</v>
      </c>
      <c r="AM13" s="116">
        <f t="shared" si="22"/>
        <v>0</v>
      </c>
      <c r="AO13" s="134">
        <f>IF((C13-'Resultados ISO 140-4'!$E$9)&gt;0,C13-'Resultados ISO 140-4'!$E$9,0)</f>
        <v>8.7409810237974739</v>
      </c>
      <c r="AP13" s="135">
        <f>IF((D13-'Resultados ISO 140-4'!$F$9)&gt;0,D13-'Resultados ISO 140-4'!$F$9,0)</f>
        <v>8.8510585159113262</v>
      </c>
      <c r="AQ13" s="135">
        <f>IF((E13-'Resultados ISO 140-4'!$G$9)&gt;0,E13-'Resultados ISO 140-4'!$G$9,0)</f>
        <v>9.1361571624446682</v>
      </c>
      <c r="AR13" s="135">
        <f>IF((F13-'Resultados ISO 140-4'!$H$9)&gt;0,F13-'Resultados ISO 140-4'!$H$9,0)</f>
        <v>8.5291081214876598</v>
      </c>
      <c r="AS13" s="135">
        <f>IF((G13-'Resultados ISO 140-4'!$I$9)&gt;0,G13-'Resultados ISO 140-4'!$I$9,0)</f>
        <v>8.5515609174848137</v>
      </c>
      <c r="AT13" s="135">
        <f>IF((H13-'Resultados ISO 140-4'!$J$9)&gt;0,H13-'Resultados ISO 140-4'!$J$9,0)</f>
        <v>11.175343297198367</v>
      </c>
      <c r="AU13" s="135">
        <f>IF((I13-'Resultados ISO 140-4'!$K$9)&gt;0,I13-'Resultados ISO 140-4'!$K$9,0)</f>
        <v>13.726761427182147</v>
      </c>
      <c r="AV13" s="135">
        <f>IF((J13-'Resultados ISO 140-4'!$L$9)&gt;0,J13-'Resultados ISO 140-4'!$L$9,0)</f>
        <v>9.7795107108359929</v>
      </c>
      <c r="AW13" s="135">
        <f>IF((K13-'Resultados ISO 140-4'!$M$9)&gt;0,K13-'Resultados ISO 140-4'!$M$9,0)</f>
        <v>12.176210468700127</v>
      </c>
      <c r="AX13" s="135">
        <f>IF((L13-'Resultados ISO 140-4'!$N$9)&gt;0,L13-'Resultados ISO 140-4'!$N$9,0)</f>
        <v>11.310339013746727</v>
      </c>
      <c r="AY13" s="135">
        <f>IF((M13-'Resultados ISO 140-4'!$O$9)&gt;0,M13-'Resultados ISO 140-4'!$O$9,0)</f>
        <v>12.955637920172165</v>
      </c>
      <c r="AZ13" s="135">
        <f>IF((N13-'Resultados ISO 140-4'!$P$9)&gt;0,N13-'Resultados ISO 140-4'!$P$9,0)</f>
        <v>18.455270197855249</v>
      </c>
      <c r="BA13" s="135">
        <f>IF((O13-'Resultados ISO 140-4'!$Q$9)&gt;0,O13-'Resultados ISO 140-4'!$Q$9,0)</f>
        <v>19.183891768499038</v>
      </c>
      <c r="BB13" s="135">
        <f>IF((P13-'Resultados ISO 140-4'!$R$9)&gt;0,P13-'Resultados ISO 140-4'!$R$9,0)</f>
        <v>19.152546422682484</v>
      </c>
      <c r="BC13" s="135">
        <f>IF((Q13-'Resultados ISO 140-4'!$S$9)&gt;0,Q13-'Resultados ISO 140-4'!$S$9,0)</f>
        <v>14.878311289649972</v>
      </c>
      <c r="BD13" s="136">
        <f>IF((R13-'Resultados ISO 140-4'!$T$9)&gt;0,R13-'Resultados ISO 140-4'!$T$9,0)</f>
        <v>3.8815479224128779</v>
      </c>
      <c r="BE13" s="117">
        <f t="shared" si="23"/>
        <v>190.48423618006109</v>
      </c>
      <c r="BF13" s="137">
        <f t="shared" si="30"/>
        <v>0</v>
      </c>
      <c r="BG13" s="118">
        <f t="shared" si="24"/>
        <v>0</v>
      </c>
      <c r="BH13" s="119"/>
      <c r="BI13" s="138">
        <f>IF((C13-'Resultados ISO 140-4'!$E$11)&gt;0,C13-'Resultados ISO 140-4'!$E$11,0)</f>
        <v>7.1573561028449788</v>
      </c>
      <c r="BJ13" s="139">
        <f>IF((D13-'Resultados ISO 140-4'!$F$11)&gt;0,D13-'Resultados ISO 140-4'!$F$11,0)</f>
        <v>7.2674335949588311</v>
      </c>
      <c r="BK13" s="139">
        <f>IF((E13-'Resultados ISO 140-4'!$G$11)&gt;0,E13-'Resultados ISO 140-4'!$G$11,0)</f>
        <v>7.5525322414921732</v>
      </c>
      <c r="BL13" s="139">
        <f>IF((F13-'Resultados ISO 140-4'!$H$11)&gt;0,F13-'Resultados ISO 140-4'!$H$11,0)</f>
        <v>6.9454832005351648</v>
      </c>
      <c r="BM13" s="139">
        <f>IF((G13-'Resultados ISO 140-4'!$I$11)&gt;0,G13-'Resultados ISO 140-4'!$I$11,0)</f>
        <v>6.9679359965323187</v>
      </c>
      <c r="BN13" s="139">
        <f>IF((H13-'Resultados ISO 140-4'!$J$11)&gt;0,H13-'Resultados ISO 140-4'!$J$11,0)</f>
        <v>9.591718376245872</v>
      </c>
      <c r="BO13" s="139">
        <f>IF((I13-'Resultados ISO 140-4'!$K$11)&gt;0,I13-'Resultados ISO 140-4'!$K$11,0)</f>
        <v>12.143136506229652</v>
      </c>
      <c r="BP13" s="139">
        <f>IF((J13-'Resultados ISO 140-4'!$L$11)&gt;0,J13-'Resultados ISO 140-4'!$L$11,0)</f>
        <v>9.4958857898835021</v>
      </c>
      <c r="BQ13" s="139">
        <f>IF((K13-'Resultados ISO 140-4'!$M$11)&gt;0,K13-'Resultados ISO 140-4'!$M$11,0)</f>
        <v>11.892585547747629</v>
      </c>
      <c r="BR13" s="139">
        <f>IF((L13-'Resultados ISO 140-4'!$N$11)&gt;0,L13-'Resultados ISO 140-4'!$N$11,0)</f>
        <v>11.026714092794236</v>
      </c>
      <c r="BS13" s="139">
        <f>IF((M13-'Resultados ISO 140-4'!$O$11)&gt;0,M13-'Resultados ISO 140-4'!$O$11,0)</f>
        <v>12.672012999219675</v>
      </c>
      <c r="BT13" s="139">
        <f>IF((N13-'Resultados ISO 140-4'!$P$11)&gt;0,N13-'Resultados ISO 140-4'!$P$11,0)</f>
        <v>18.171645276902758</v>
      </c>
      <c r="BU13" s="139">
        <f>IF((O13-'Resultados ISO 140-4'!$Q$11)&gt;0,O13-'Resultados ISO 140-4'!$Q$11,0)</f>
        <v>18.900266847546533</v>
      </c>
      <c r="BV13" s="139">
        <f>IF((P13-'Resultados ISO 140-4'!$R$11)&gt;0,P13-'Resultados ISO 140-4'!$R$11,0)</f>
        <v>18.86892150173</v>
      </c>
      <c r="BW13" s="139">
        <f>IF((Q13-'Resultados ISO 140-4'!$S$11)&gt;0,Q13-'Resultados ISO 140-4'!$S$11,0)</f>
        <v>14.594686368697467</v>
      </c>
      <c r="BX13" s="140">
        <f>IF((R13-'Resultados ISO 140-4'!$T$11)&gt;0,R13-'Resultados ISO 140-4'!$T$11,0)</f>
        <v>3.5979230014603729</v>
      </c>
      <c r="BY13" s="123">
        <f t="shared" si="25"/>
        <v>176.84623744482116</v>
      </c>
      <c r="BZ13" s="118">
        <f t="shared" si="31"/>
        <v>0</v>
      </c>
      <c r="CA13" s="118">
        <f t="shared" si="26"/>
        <v>0</v>
      </c>
      <c r="CB13" s="119"/>
      <c r="CC13" s="141">
        <f>IF((D13-'Resultados ISO 140-4'!$F$13)&gt;0,D13-'Resultados ISO 140-4'!$F$13,0)</f>
        <v>9.3086334215180813</v>
      </c>
      <c r="CD13" s="142">
        <f>IF((E13-'Resultados ISO 140-4'!$G$13)&gt;0,E13-'Resultados ISO 140-4'!$G$13,0)</f>
        <v>9.5937320680514233</v>
      </c>
      <c r="CE13" s="142">
        <f>IF((F13-'Resultados ISO 140-4'!$H$13)&gt;0,F13-'Resultados ISO 140-4'!$H$13,0)</f>
        <v>8.9866830270944149</v>
      </c>
      <c r="CF13" s="142">
        <f>IF((G13-'Resultados ISO 140-4'!$I$13)&gt;0,G13-'Resultados ISO 140-4'!$I$13,0)</f>
        <v>9.0091358230915688</v>
      </c>
      <c r="CG13" s="142">
        <f>IF((H13-'Resultados ISO 140-4'!$J$13)&gt;0,H13-'Resultados ISO 140-4'!$J$13,0)</f>
        <v>11.632918202805122</v>
      </c>
      <c r="CH13" s="142">
        <f>IF((I13-'Resultados ISO 140-4'!$K$13)&gt;0,I13-'Resultados ISO 140-4'!$K$13,0)</f>
        <v>14.184336332788895</v>
      </c>
      <c r="CI13" s="142">
        <f>IF((J13-'Resultados ISO 140-4'!$L$13)&gt;0,J13-'Resultados ISO 140-4'!$L$13,0)</f>
        <v>10.237085616442741</v>
      </c>
      <c r="CJ13" s="142">
        <f>IF((K13-'Resultados ISO 140-4'!$M$13)&gt;0,K13-'Resultados ISO 140-4'!$M$13,0)</f>
        <v>12.633785374306875</v>
      </c>
      <c r="CK13" s="142">
        <f>IF((L13-'Resultados ISO 140-4'!$N$13)&gt;0,L13-'Resultados ISO 140-4'!$N$13,0)</f>
        <v>11.767913919353489</v>
      </c>
      <c r="CL13" s="142">
        <f>IF((M13-'Resultados ISO 140-4'!$O$13)&gt;0,M13-'Resultados ISO 140-4'!$O$13,0)</f>
        <v>13.413212825778913</v>
      </c>
      <c r="CM13" s="142">
        <f>IF((N13-'Resultados ISO 140-4'!$P$13)&gt;0,N13-'Resultados ISO 140-4'!$P$13,0)</f>
        <v>18.912845103461997</v>
      </c>
      <c r="CN13" s="142">
        <f>IF((O13-'Resultados ISO 140-4'!$Q$13)&gt;0,O13-'Resultados ISO 140-4'!$Q$13,0)</f>
        <v>19.641466674105786</v>
      </c>
      <c r="CO13" s="142">
        <f>IF((P13-'Resultados ISO 140-4'!$R$13)&gt;0,P13-'Resultados ISO 140-4'!$R$13,0)</f>
        <v>19.610121328289239</v>
      </c>
      <c r="CP13" s="142">
        <f>IF((Q13-'Resultados ISO 140-4'!$S$13)&gt;0,Q13-'Resultados ISO 140-4'!$S$13,0)</f>
        <v>15.33588619525672</v>
      </c>
      <c r="CQ13" s="142">
        <f>IF((R13-'Resultados ISO 140-4'!$T$13)&gt;0,R13-'Resultados ISO 140-4'!$T$13,0)</f>
        <v>4.3391228280196259</v>
      </c>
      <c r="CR13" s="143">
        <f>IF((S13-'Resultados ISO 140-4'!$U$13)&gt;0,S13-'Resultados ISO 140-4'!$U$13,0)</f>
        <v>4.5621083860894203</v>
      </c>
      <c r="CS13" s="127">
        <f t="shared" si="32"/>
        <v>188.60687874036495</v>
      </c>
      <c r="CT13" s="128">
        <f t="shared" si="27"/>
        <v>0</v>
      </c>
      <c r="CU13" s="118">
        <f t="shared" si="33"/>
        <v>0</v>
      </c>
      <c r="CV13" s="118">
        <f t="shared" si="28"/>
        <v>0</v>
      </c>
    </row>
    <row r="14" spans="2:101" ht="14.25">
      <c r="B14" s="129">
        <v>-22</v>
      </c>
      <c r="C14" s="130">
        <f t="shared" si="4"/>
        <v>55</v>
      </c>
      <c r="D14" s="131">
        <f t="shared" si="5"/>
        <v>58</v>
      </c>
      <c r="E14" s="131">
        <f t="shared" si="6"/>
        <v>61</v>
      </c>
      <c r="F14" s="131">
        <f t="shared" si="7"/>
        <v>64</v>
      </c>
      <c r="G14" s="131">
        <f t="shared" si="8"/>
        <v>67</v>
      </c>
      <c r="H14" s="131">
        <f t="shared" si="9"/>
        <v>70</v>
      </c>
      <c r="I14" s="131">
        <f t="shared" si="10"/>
        <v>73</v>
      </c>
      <c r="J14" s="131">
        <f t="shared" si="11"/>
        <v>74</v>
      </c>
      <c r="K14" s="131">
        <f t="shared" si="12"/>
        <v>75</v>
      </c>
      <c r="L14" s="131">
        <f t="shared" si="13"/>
        <v>76</v>
      </c>
      <c r="M14" s="131">
        <f t="shared" si="14"/>
        <v>77</v>
      </c>
      <c r="N14" s="131">
        <f t="shared" si="15"/>
        <v>78</v>
      </c>
      <c r="O14" s="131">
        <f t="shared" si="16"/>
        <v>78</v>
      </c>
      <c r="P14" s="131">
        <f t="shared" si="17"/>
        <v>78</v>
      </c>
      <c r="Q14" s="131">
        <f t="shared" si="18"/>
        <v>78</v>
      </c>
      <c r="R14" s="132">
        <f t="shared" si="19"/>
        <v>78</v>
      </c>
      <c r="S14" s="133">
        <f t="shared" si="20"/>
        <v>78</v>
      </c>
      <c r="U14" s="134">
        <f>IF((C14-'Resultados ISO 140-4'!$E$7)&gt;0,C14-'Resultados ISO 140-4'!$E$7,0)</f>
        <v>8.1985559294042218</v>
      </c>
      <c r="V14" s="135">
        <f>IF((D14-'Resultados ISO 140-4'!$F$7)&gt;0,D14-'Resultados ISO 140-4'!$F$7,0)</f>
        <v>8.3086334215180813</v>
      </c>
      <c r="W14" s="135">
        <f>IF((E14-'Resultados ISO 140-4'!$G$7)&gt;0,E14-'Resultados ISO 140-4'!$G$7,0)</f>
        <v>8.5937320680514233</v>
      </c>
      <c r="X14" s="135">
        <f>IF((F14-'Resultados ISO 140-4'!$H$7)&gt;0,F14-'Resultados ISO 140-4'!$H$7,0)</f>
        <v>7.9866830270944149</v>
      </c>
      <c r="Y14" s="135">
        <f>IF((G14-'Resultados ISO 140-4'!$I$7)&gt;0,G14-'Resultados ISO 140-4'!$I$7,0)</f>
        <v>8.0091358230915688</v>
      </c>
      <c r="Z14" s="135">
        <f>IF((H14-'Resultados ISO 140-4'!$J$7)&gt;0,H14-'Resultados ISO 140-4'!$J$7,0)</f>
        <v>10.632918202805122</v>
      </c>
      <c r="AA14" s="135">
        <f>IF((I14-'Resultados ISO 140-4'!$K$7)&gt;0,I14-'Resultados ISO 140-4'!$K$7,0)</f>
        <v>13.184336332788895</v>
      </c>
      <c r="AB14" s="135">
        <f>IF((J14-'Resultados ISO 140-4'!$L$7)&gt;0,J14-'Resultados ISO 140-4'!$L$7,0)</f>
        <v>9.2370856164427408</v>
      </c>
      <c r="AC14" s="135">
        <f>IF((K14-'Resultados ISO 140-4'!$M$7)&gt;0,K14-'Resultados ISO 140-4'!$M$7,0)</f>
        <v>11.633785374306875</v>
      </c>
      <c r="AD14" s="135">
        <f>IF((L14-'Resultados ISO 140-4'!$N$7)&gt;0,L14-'Resultados ISO 140-4'!$N$7,0)</f>
        <v>10.767913919353489</v>
      </c>
      <c r="AE14" s="135">
        <f>IF((M14-'Resultados ISO 140-4'!$O$7)&gt;0,M14-'Resultados ISO 140-4'!$O$7,0)</f>
        <v>12.413212825778913</v>
      </c>
      <c r="AF14" s="135">
        <f>IF((N14-'Resultados ISO 140-4'!$P$7)&gt;0,N14-'Resultados ISO 140-4'!$P$7,0)</f>
        <v>17.912845103461997</v>
      </c>
      <c r="AG14" s="135">
        <f>IF((O14-'Resultados ISO 140-4'!$Q$7)&gt;0,O14-'Resultados ISO 140-4'!$Q$7,0)</f>
        <v>18.641466674105786</v>
      </c>
      <c r="AH14" s="135">
        <f>IF((P14-'Resultados ISO 140-4'!$R$7)&gt;0,P14-'Resultados ISO 140-4'!$R$7,0)</f>
        <v>18.610121328289239</v>
      </c>
      <c r="AI14" s="135">
        <f>IF((Q14-'Resultados ISO 140-4'!$S$7)&gt;0,Q14-'Resultados ISO 140-4'!$S$7,0)</f>
        <v>14.33588619525672</v>
      </c>
      <c r="AJ14" s="136">
        <f>IF((R14-'Resultados ISO 140-4'!$T$7)&gt;0,R14-'Resultados ISO 140-4'!$T$7,0)</f>
        <v>3.3391228280196259</v>
      </c>
      <c r="AK14" s="114">
        <f t="shared" si="21"/>
        <v>181.80543466976917</v>
      </c>
      <c r="AL14" s="118">
        <f t="shared" si="29"/>
        <v>0</v>
      </c>
      <c r="AM14" s="116">
        <f t="shared" si="22"/>
        <v>0</v>
      </c>
      <c r="AO14" s="134">
        <f>IF((C14-'Resultados ISO 140-4'!$E$9)&gt;0,C14-'Resultados ISO 140-4'!$E$9,0)</f>
        <v>7.7409810237974739</v>
      </c>
      <c r="AP14" s="135">
        <f>IF((D14-'Resultados ISO 140-4'!$F$9)&gt;0,D14-'Resultados ISO 140-4'!$F$9,0)</f>
        <v>7.8510585159113262</v>
      </c>
      <c r="AQ14" s="135">
        <f>IF((E14-'Resultados ISO 140-4'!$G$9)&gt;0,E14-'Resultados ISO 140-4'!$G$9,0)</f>
        <v>8.1361571624446682</v>
      </c>
      <c r="AR14" s="135">
        <f>IF((F14-'Resultados ISO 140-4'!$H$9)&gt;0,F14-'Resultados ISO 140-4'!$H$9,0)</f>
        <v>7.5291081214876598</v>
      </c>
      <c r="AS14" s="135">
        <f>IF((G14-'Resultados ISO 140-4'!$I$9)&gt;0,G14-'Resultados ISO 140-4'!$I$9,0)</f>
        <v>7.5515609174848137</v>
      </c>
      <c r="AT14" s="135">
        <f>IF((H14-'Resultados ISO 140-4'!$J$9)&gt;0,H14-'Resultados ISO 140-4'!$J$9,0)</f>
        <v>10.175343297198367</v>
      </c>
      <c r="AU14" s="135">
        <f>IF((I14-'Resultados ISO 140-4'!$K$9)&gt;0,I14-'Resultados ISO 140-4'!$K$9,0)</f>
        <v>12.726761427182147</v>
      </c>
      <c r="AV14" s="135">
        <f>IF((J14-'Resultados ISO 140-4'!$L$9)&gt;0,J14-'Resultados ISO 140-4'!$L$9,0)</f>
        <v>8.7795107108359929</v>
      </c>
      <c r="AW14" s="135">
        <f>IF((K14-'Resultados ISO 140-4'!$M$9)&gt;0,K14-'Resultados ISO 140-4'!$M$9,0)</f>
        <v>11.176210468700127</v>
      </c>
      <c r="AX14" s="135">
        <f>IF((L14-'Resultados ISO 140-4'!$N$9)&gt;0,L14-'Resultados ISO 140-4'!$N$9,0)</f>
        <v>10.310339013746727</v>
      </c>
      <c r="AY14" s="135">
        <f>IF((M14-'Resultados ISO 140-4'!$O$9)&gt;0,M14-'Resultados ISO 140-4'!$O$9,0)</f>
        <v>11.955637920172165</v>
      </c>
      <c r="AZ14" s="135">
        <f>IF((N14-'Resultados ISO 140-4'!$P$9)&gt;0,N14-'Resultados ISO 140-4'!$P$9,0)</f>
        <v>17.455270197855249</v>
      </c>
      <c r="BA14" s="135">
        <f>IF((O14-'Resultados ISO 140-4'!$Q$9)&gt;0,O14-'Resultados ISO 140-4'!$Q$9,0)</f>
        <v>18.183891768499038</v>
      </c>
      <c r="BB14" s="135">
        <f>IF((P14-'Resultados ISO 140-4'!$R$9)&gt;0,P14-'Resultados ISO 140-4'!$R$9,0)</f>
        <v>18.152546422682484</v>
      </c>
      <c r="BC14" s="135">
        <f>IF((Q14-'Resultados ISO 140-4'!$S$9)&gt;0,Q14-'Resultados ISO 140-4'!$S$9,0)</f>
        <v>13.878311289649972</v>
      </c>
      <c r="BD14" s="136">
        <f>IF((R14-'Resultados ISO 140-4'!$T$9)&gt;0,R14-'Resultados ISO 140-4'!$T$9,0)</f>
        <v>2.8815479224128779</v>
      </c>
      <c r="BE14" s="117">
        <f t="shared" si="23"/>
        <v>174.48423618006115</v>
      </c>
      <c r="BF14" s="137">
        <f t="shared" si="30"/>
        <v>0</v>
      </c>
      <c r="BG14" s="118">
        <f t="shared" si="24"/>
        <v>0</v>
      </c>
      <c r="BH14" s="119"/>
      <c r="BI14" s="138">
        <f>IF((C14-'Resultados ISO 140-4'!$E$11)&gt;0,C14-'Resultados ISO 140-4'!$E$11,0)</f>
        <v>6.1573561028449788</v>
      </c>
      <c r="BJ14" s="139">
        <f>IF((D14-'Resultados ISO 140-4'!$F$11)&gt;0,D14-'Resultados ISO 140-4'!$F$11,0)</f>
        <v>6.2674335949588311</v>
      </c>
      <c r="BK14" s="139">
        <f>IF((E14-'Resultados ISO 140-4'!$G$11)&gt;0,E14-'Resultados ISO 140-4'!$G$11,0)</f>
        <v>6.5525322414921732</v>
      </c>
      <c r="BL14" s="139">
        <f>IF((F14-'Resultados ISO 140-4'!$H$11)&gt;0,F14-'Resultados ISO 140-4'!$H$11,0)</f>
        <v>5.9454832005351648</v>
      </c>
      <c r="BM14" s="139">
        <f>IF((G14-'Resultados ISO 140-4'!$I$11)&gt;0,G14-'Resultados ISO 140-4'!$I$11,0)</f>
        <v>5.9679359965323187</v>
      </c>
      <c r="BN14" s="139">
        <f>IF((H14-'Resultados ISO 140-4'!$J$11)&gt;0,H14-'Resultados ISO 140-4'!$J$11,0)</f>
        <v>8.591718376245872</v>
      </c>
      <c r="BO14" s="139">
        <f>IF((I14-'Resultados ISO 140-4'!$K$11)&gt;0,I14-'Resultados ISO 140-4'!$K$11,0)</f>
        <v>11.143136506229652</v>
      </c>
      <c r="BP14" s="139">
        <f>IF((J14-'Resultados ISO 140-4'!$L$11)&gt;0,J14-'Resultados ISO 140-4'!$L$11,0)</f>
        <v>8.4958857898835021</v>
      </c>
      <c r="BQ14" s="139">
        <f>IF((K14-'Resultados ISO 140-4'!$M$11)&gt;0,K14-'Resultados ISO 140-4'!$M$11,0)</f>
        <v>10.892585547747629</v>
      </c>
      <c r="BR14" s="139">
        <f>IF((L14-'Resultados ISO 140-4'!$N$11)&gt;0,L14-'Resultados ISO 140-4'!$N$11,0)</f>
        <v>10.026714092794236</v>
      </c>
      <c r="BS14" s="139">
        <f>IF((M14-'Resultados ISO 140-4'!$O$11)&gt;0,M14-'Resultados ISO 140-4'!$O$11,0)</f>
        <v>11.672012999219675</v>
      </c>
      <c r="BT14" s="139">
        <f>IF((N14-'Resultados ISO 140-4'!$P$11)&gt;0,N14-'Resultados ISO 140-4'!$P$11,0)</f>
        <v>17.171645276902758</v>
      </c>
      <c r="BU14" s="139">
        <f>IF((O14-'Resultados ISO 140-4'!$Q$11)&gt;0,O14-'Resultados ISO 140-4'!$Q$11,0)</f>
        <v>17.900266847546533</v>
      </c>
      <c r="BV14" s="139">
        <f>IF((P14-'Resultados ISO 140-4'!$R$11)&gt;0,P14-'Resultados ISO 140-4'!$R$11,0)</f>
        <v>17.86892150173</v>
      </c>
      <c r="BW14" s="139">
        <f>IF((Q14-'Resultados ISO 140-4'!$S$11)&gt;0,Q14-'Resultados ISO 140-4'!$S$11,0)</f>
        <v>13.594686368697467</v>
      </c>
      <c r="BX14" s="140">
        <f>IF((R14-'Resultados ISO 140-4'!$T$11)&gt;0,R14-'Resultados ISO 140-4'!$T$11,0)</f>
        <v>2.5979230014603729</v>
      </c>
      <c r="BY14" s="123">
        <f t="shared" si="25"/>
        <v>160.84623744482116</v>
      </c>
      <c r="BZ14" s="118">
        <f t="shared" si="31"/>
        <v>0</v>
      </c>
      <c r="CA14" s="118">
        <f t="shared" si="26"/>
        <v>0</v>
      </c>
      <c r="CB14" s="119"/>
      <c r="CC14" s="141">
        <f>IF((D14-'Resultados ISO 140-4'!$F$13)&gt;0,D14-'Resultados ISO 140-4'!$F$13,0)</f>
        <v>8.3086334215180813</v>
      </c>
      <c r="CD14" s="142">
        <f>IF((E14-'Resultados ISO 140-4'!$G$13)&gt;0,E14-'Resultados ISO 140-4'!$G$13,0)</f>
        <v>8.5937320680514233</v>
      </c>
      <c r="CE14" s="142">
        <f>IF((F14-'Resultados ISO 140-4'!$H$13)&gt;0,F14-'Resultados ISO 140-4'!$H$13,0)</f>
        <v>7.9866830270944149</v>
      </c>
      <c r="CF14" s="142">
        <f>IF((G14-'Resultados ISO 140-4'!$I$13)&gt;0,G14-'Resultados ISO 140-4'!$I$13,0)</f>
        <v>8.0091358230915688</v>
      </c>
      <c r="CG14" s="142">
        <f>IF((H14-'Resultados ISO 140-4'!$J$13)&gt;0,H14-'Resultados ISO 140-4'!$J$13,0)</f>
        <v>10.632918202805122</v>
      </c>
      <c r="CH14" s="142">
        <f>IF((I14-'Resultados ISO 140-4'!$K$13)&gt;0,I14-'Resultados ISO 140-4'!$K$13,0)</f>
        <v>13.184336332788895</v>
      </c>
      <c r="CI14" s="142">
        <f>IF((J14-'Resultados ISO 140-4'!$L$13)&gt;0,J14-'Resultados ISO 140-4'!$L$13,0)</f>
        <v>9.2370856164427408</v>
      </c>
      <c r="CJ14" s="142">
        <f>IF((K14-'Resultados ISO 140-4'!$M$13)&gt;0,K14-'Resultados ISO 140-4'!$M$13,0)</f>
        <v>11.633785374306875</v>
      </c>
      <c r="CK14" s="142">
        <f>IF((L14-'Resultados ISO 140-4'!$N$13)&gt;0,L14-'Resultados ISO 140-4'!$N$13,0)</f>
        <v>10.767913919353489</v>
      </c>
      <c r="CL14" s="142">
        <f>IF((M14-'Resultados ISO 140-4'!$O$13)&gt;0,M14-'Resultados ISO 140-4'!$O$13,0)</f>
        <v>12.413212825778913</v>
      </c>
      <c r="CM14" s="142">
        <f>IF((N14-'Resultados ISO 140-4'!$P$13)&gt;0,N14-'Resultados ISO 140-4'!$P$13,0)</f>
        <v>17.912845103461997</v>
      </c>
      <c r="CN14" s="142">
        <f>IF((O14-'Resultados ISO 140-4'!$Q$13)&gt;0,O14-'Resultados ISO 140-4'!$Q$13,0)</f>
        <v>18.641466674105786</v>
      </c>
      <c r="CO14" s="142">
        <f>IF((P14-'Resultados ISO 140-4'!$R$13)&gt;0,P14-'Resultados ISO 140-4'!$R$13,0)</f>
        <v>18.610121328289239</v>
      </c>
      <c r="CP14" s="142">
        <f>IF((Q14-'Resultados ISO 140-4'!$S$13)&gt;0,Q14-'Resultados ISO 140-4'!$S$13,0)</f>
        <v>14.33588619525672</v>
      </c>
      <c r="CQ14" s="142">
        <f>IF((R14-'Resultados ISO 140-4'!$T$13)&gt;0,R14-'Resultados ISO 140-4'!$T$13,0)</f>
        <v>3.3391228280196259</v>
      </c>
      <c r="CR14" s="143">
        <f>IF((S14-'Resultados ISO 140-4'!$U$13)&gt;0,S14-'Resultados ISO 140-4'!$U$13,0)</f>
        <v>3.5621083860894203</v>
      </c>
      <c r="CS14" s="127">
        <f t="shared" si="32"/>
        <v>173.60687874036495</v>
      </c>
      <c r="CT14" s="128">
        <f t="shared" si="27"/>
        <v>0</v>
      </c>
      <c r="CU14" s="118">
        <f t="shared" si="33"/>
        <v>0</v>
      </c>
      <c r="CV14" s="118">
        <f t="shared" si="28"/>
        <v>0</v>
      </c>
    </row>
    <row r="15" spans="2:101" ht="14.25">
      <c r="B15" s="129">
        <v>-21</v>
      </c>
      <c r="C15" s="130">
        <f t="shared" si="4"/>
        <v>54</v>
      </c>
      <c r="D15" s="131">
        <f t="shared" si="5"/>
        <v>57</v>
      </c>
      <c r="E15" s="131">
        <f t="shared" si="6"/>
        <v>60</v>
      </c>
      <c r="F15" s="131">
        <f t="shared" si="7"/>
        <v>63</v>
      </c>
      <c r="G15" s="131">
        <f t="shared" si="8"/>
        <v>66</v>
      </c>
      <c r="H15" s="131">
        <f t="shared" si="9"/>
        <v>69</v>
      </c>
      <c r="I15" s="131">
        <f t="shared" si="10"/>
        <v>72</v>
      </c>
      <c r="J15" s="131">
        <f t="shared" si="11"/>
        <v>73</v>
      </c>
      <c r="K15" s="131">
        <f t="shared" si="12"/>
        <v>74</v>
      </c>
      <c r="L15" s="131">
        <f t="shared" si="13"/>
        <v>75</v>
      </c>
      <c r="M15" s="131">
        <f t="shared" si="14"/>
        <v>76</v>
      </c>
      <c r="N15" s="131">
        <f t="shared" si="15"/>
        <v>77</v>
      </c>
      <c r="O15" s="131">
        <f t="shared" si="16"/>
        <v>77</v>
      </c>
      <c r="P15" s="131">
        <f t="shared" si="17"/>
        <v>77</v>
      </c>
      <c r="Q15" s="131">
        <f t="shared" si="18"/>
        <v>77</v>
      </c>
      <c r="R15" s="132">
        <f t="shared" si="19"/>
        <v>77</v>
      </c>
      <c r="S15" s="133">
        <f t="shared" si="20"/>
        <v>77</v>
      </c>
      <c r="U15" s="134">
        <f>IF((C15-'Resultados ISO 140-4'!$E$7)&gt;0,C15-'Resultados ISO 140-4'!$E$7,0)</f>
        <v>7.1985559294042218</v>
      </c>
      <c r="V15" s="135">
        <f>IF((D15-'Resultados ISO 140-4'!$F$7)&gt;0,D15-'Resultados ISO 140-4'!$F$7,0)</f>
        <v>7.3086334215180813</v>
      </c>
      <c r="W15" s="135">
        <f>IF((E15-'Resultados ISO 140-4'!$G$7)&gt;0,E15-'Resultados ISO 140-4'!$G$7,0)</f>
        <v>7.5937320680514233</v>
      </c>
      <c r="X15" s="135">
        <f>IF((F15-'Resultados ISO 140-4'!$H$7)&gt;0,F15-'Resultados ISO 140-4'!$H$7,0)</f>
        <v>6.9866830270944149</v>
      </c>
      <c r="Y15" s="135">
        <f>IF((G15-'Resultados ISO 140-4'!$I$7)&gt;0,G15-'Resultados ISO 140-4'!$I$7,0)</f>
        <v>7.0091358230915688</v>
      </c>
      <c r="Z15" s="135">
        <f>IF((H15-'Resultados ISO 140-4'!$J$7)&gt;0,H15-'Resultados ISO 140-4'!$J$7,0)</f>
        <v>9.6329182028051221</v>
      </c>
      <c r="AA15" s="135">
        <f>IF((I15-'Resultados ISO 140-4'!$K$7)&gt;0,I15-'Resultados ISO 140-4'!$K$7,0)</f>
        <v>12.184336332788895</v>
      </c>
      <c r="AB15" s="135">
        <f>IF((J15-'Resultados ISO 140-4'!$L$7)&gt;0,J15-'Resultados ISO 140-4'!$L$7,0)</f>
        <v>8.2370856164427408</v>
      </c>
      <c r="AC15" s="135">
        <f>IF((K15-'Resultados ISO 140-4'!$M$7)&gt;0,K15-'Resultados ISO 140-4'!$M$7,0)</f>
        <v>10.633785374306875</v>
      </c>
      <c r="AD15" s="135">
        <f>IF((L15-'Resultados ISO 140-4'!$N$7)&gt;0,L15-'Resultados ISO 140-4'!$N$7,0)</f>
        <v>9.7679139193534894</v>
      </c>
      <c r="AE15" s="135">
        <f>IF((M15-'Resultados ISO 140-4'!$O$7)&gt;0,M15-'Resultados ISO 140-4'!$O$7,0)</f>
        <v>11.413212825778913</v>
      </c>
      <c r="AF15" s="135">
        <f>IF((N15-'Resultados ISO 140-4'!$P$7)&gt;0,N15-'Resultados ISO 140-4'!$P$7,0)</f>
        <v>16.912845103461997</v>
      </c>
      <c r="AG15" s="135">
        <f>IF((O15-'Resultados ISO 140-4'!$Q$7)&gt;0,O15-'Resultados ISO 140-4'!$Q$7,0)</f>
        <v>17.641466674105786</v>
      </c>
      <c r="AH15" s="135">
        <f>IF((P15-'Resultados ISO 140-4'!$R$7)&gt;0,P15-'Resultados ISO 140-4'!$R$7,0)</f>
        <v>17.610121328289239</v>
      </c>
      <c r="AI15" s="135">
        <f>IF((Q15-'Resultados ISO 140-4'!$S$7)&gt;0,Q15-'Resultados ISO 140-4'!$S$7,0)</f>
        <v>13.33588619525672</v>
      </c>
      <c r="AJ15" s="136">
        <f>IF((R15-'Resultados ISO 140-4'!$T$7)&gt;0,R15-'Resultados ISO 140-4'!$T$7,0)</f>
        <v>2.3391228280196259</v>
      </c>
      <c r="AK15" s="114">
        <f t="shared" si="21"/>
        <v>165.80543466976917</v>
      </c>
      <c r="AL15" s="118">
        <f t="shared" si="29"/>
        <v>0</v>
      </c>
      <c r="AM15" s="116">
        <f t="shared" si="22"/>
        <v>0</v>
      </c>
      <c r="AO15" s="134">
        <f>IF((C15-'Resultados ISO 140-4'!$E$9)&gt;0,C15-'Resultados ISO 140-4'!$E$9,0)</f>
        <v>6.7409810237974739</v>
      </c>
      <c r="AP15" s="135">
        <f>IF((D15-'Resultados ISO 140-4'!$F$9)&gt;0,D15-'Resultados ISO 140-4'!$F$9,0)</f>
        <v>6.8510585159113262</v>
      </c>
      <c r="AQ15" s="135">
        <f>IF((E15-'Resultados ISO 140-4'!$G$9)&gt;0,E15-'Resultados ISO 140-4'!$G$9,0)</f>
        <v>7.1361571624446682</v>
      </c>
      <c r="AR15" s="135">
        <f>IF((F15-'Resultados ISO 140-4'!$H$9)&gt;0,F15-'Resultados ISO 140-4'!$H$9,0)</f>
        <v>6.5291081214876598</v>
      </c>
      <c r="AS15" s="135">
        <f>IF((G15-'Resultados ISO 140-4'!$I$9)&gt;0,G15-'Resultados ISO 140-4'!$I$9,0)</f>
        <v>6.5515609174848137</v>
      </c>
      <c r="AT15" s="135">
        <f>IF((H15-'Resultados ISO 140-4'!$J$9)&gt;0,H15-'Resultados ISO 140-4'!$J$9,0)</f>
        <v>9.1753432971983671</v>
      </c>
      <c r="AU15" s="135">
        <f>IF((I15-'Resultados ISO 140-4'!$K$9)&gt;0,I15-'Resultados ISO 140-4'!$K$9,0)</f>
        <v>11.726761427182147</v>
      </c>
      <c r="AV15" s="135">
        <f>IF((J15-'Resultados ISO 140-4'!$L$9)&gt;0,J15-'Resultados ISO 140-4'!$L$9,0)</f>
        <v>7.7795107108359929</v>
      </c>
      <c r="AW15" s="135">
        <f>IF((K15-'Resultados ISO 140-4'!$M$9)&gt;0,K15-'Resultados ISO 140-4'!$M$9,0)</f>
        <v>10.176210468700127</v>
      </c>
      <c r="AX15" s="135">
        <f>IF((L15-'Resultados ISO 140-4'!$N$9)&gt;0,L15-'Resultados ISO 140-4'!$N$9,0)</f>
        <v>9.3103390137467272</v>
      </c>
      <c r="AY15" s="135">
        <f>IF((M15-'Resultados ISO 140-4'!$O$9)&gt;0,M15-'Resultados ISO 140-4'!$O$9,0)</f>
        <v>10.955637920172165</v>
      </c>
      <c r="AZ15" s="135">
        <f>IF((N15-'Resultados ISO 140-4'!$P$9)&gt;0,N15-'Resultados ISO 140-4'!$P$9,0)</f>
        <v>16.455270197855249</v>
      </c>
      <c r="BA15" s="135">
        <f>IF((O15-'Resultados ISO 140-4'!$Q$9)&gt;0,O15-'Resultados ISO 140-4'!$Q$9,0)</f>
        <v>17.183891768499038</v>
      </c>
      <c r="BB15" s="135">
        <f>IF((P15-'Resultados ISO 140-4'!$R$9)&gt;0,P15-'Resultados ISO 140-4'!$R$9,0)</f>
        <v>17.152546422682484</v>
      </c>
      <c r="BC15" s="135">
        <f>IF((Q15-'Resultados ISO 140-4'!$S$9)&gt;0,Q15-'Resultados ISO 140-4'!$S$9,0)</f>
        <v>12.878311289649972</v>
      </c>
      <c r="BD15" s="136">
        <f>IF((R15-'Resultados ISO 140-4'!$T$9)&gt;0,R15-'Resultados ISO 140-4'!$T$9,0)</f>
        <v>1.8815479224128779</v>
      </c>
      <c r="BE15" s="117">
        <f t="shared" si="23"/>
        <v>158.48423618006109</v>
      </c>
      <c r="BF15" s="137">
        <f t="shared" si="30"/>
        <v>0</v>
      </c>
      <c r="BG15" s="118">
        <f t="shared" si="24"/>
        <v>0</v>
      </c>
      <c r="BH15" s="119"/>
      <c r="BI15" s="138">
        <f>IF((C15-'Resultados ISO 140-4'!$E$11)&gt;0,C15-'Resultados ISO 140-4'!$E$11,0)</f>
        <v>5.1573561028449788</v>
      </c>
      <c r="BJ15" s="139">
        <f>IF((D15-'Resultados ISO 140-4'!$F$11)&gt;0,D15-'Resultados ISO 140-4'!$F$11,0)</f>
        <v>5.2674335949588311</v>
      </c>
      <c r="BK15" s="139">
        <f>IF((E15-'Resultados ISO 140-4'!$G$11)&gt;0,E15-'Resultados ISO 140-4'!$G$11,0)</f>
        <v>5.5525322414921732</v>
      </c>
      <c r="BL15" s="139">
        <f>IF((F15-'Resultados ISO 140-4'!$H$11)&gt;0,F15-'Resultados ISO 140-4'!$H$11,0)</f>
        <v>4.9454832005351648</v>
      </c>
      <c r="BM15" s="139">
        <f>IF((G15-'Resultados ISO 140-4'!$I$11)&gt;0,G15-'Resultados ISO 140-4'!$I$11,0)</f>
        <v>4.9679359965323187</v>
      </c>
      <c r="BN15" s="139">
        <f>IF((H15-'Resultados ISO 140-4'!$J$11)&gt;0,H15-'Resultados ISO 140-4'!$J$11,0)</f>
        <v>7.591718376245872</v>
      </c>
      <c r="BO15" s="139">
        <f>IF((I15-'Resultados ISO 140-4'!$K$11)&gt;0,I15-'Resultados ISO 140-4'!$K$11,0)</f>
        <v>10.143136506229652</v>
      </c>
      <c r="BP15" s="139">
        <f>IF((J15-'Resultados ISO 140-4'!$L$11)&gt;0,J15-'Resultados ISO 140-4'!$L$11,0)</f>
        <v>7.4958857898835021</v>
      </c>
      <c r="BQ15" s="139">
        <f>IF((K15-'Resultados ISO 140-4'!$M$11)&gt;0,K15-'Resultados ISO 140-4'!$M$11,0)</f>
        <v>9.892585547747629</v>
      </c>
      <c r="BR15" s="139">
        <f>IF((L15-'Resultados ISO 140-4'!$N$11)&gt;0,L15-'Resultados ISO 140-4'!$N$11,0)</f>
        <v>9.0267140927942364</v>
      </c>
      <c r="BS15" s="139">
        <f>IF((M15-'Resultados ISO 140-4'!$O$11)&gt;0,M15-'Resultados ISO 140-4'!$O$11,0)</f>
        <v>10.672012999219675</v>
      </c>
      <c r="BT15" s="139">
        <f>IF((N15-'Resultados ISO 140-4'!$P$11)&gt;0,N15-'Resultados ISO 140-4'!$P$11,0)</f>
        <v>16.171645276902758</v>
      </c>
      <c r="BU15" s="139">
        <f>IF((O15-'Resultados ISO 140-4'!$Q$11)&gt;0,O15-'Resultados ISO 140-4'!$Q$11,0)</f>
        <v>16.900266847546533</v>
      </c>
      <c r="BV15" s="139">
        <f>IF((P15-'Resultados ISO 140-4'!$R$11)&gt;0,P15-'Resultados ISO 140-4'!$R$11,0)</f>
        <v>16.86892150173</v>
      </c>
      <c r="BW15" s="139">
        <f>IF((Q15-'Resultados ISO 140-4'!$S$11)&gt;0,Q15-'Resultados ISO 140-4'!$S$11,0)</f>
        <v>12.594686368697467</v>
      </c>
      <c r="BX15" s="140">
        <f>IF((R15-'Resultados ISO 140-4'!$T$11)&gt;0,R15-'Resultados ISO 140-4'!$T$11,0)</f>
        <v>1.5979230014603729</v>
      </c>
      <c r="BY15" s="123">
        <f t="shared" si="25"/>
        <v>144.84623744482116</v>
      </c>
      <c r="BZ15" s="118">
        <f t="shared" si="31"/>
        <v>0</v>
      </c>
      <c r="CA15" s="118">
        <f t="shared" si="26"/>
        <v>0</v>
      </c>
      <c r="CB15" s="119"/>
      <c r="CC15" s="141">
        <f>IF((D15-'Resultados ISO 140-4'!$F$13)&gt;0,D15-'Resultados ISO 140-4'!$F$13,0)</f>
        <v>7.3086334215180813</v>
      </c>
      <c r="CD15" s="142">
        <f>IF((E15-'Resultados ISO 140-4'!$G$13)&gt;0,E15-'Resultados ISO 140-4'!$G$13,0)</f>
        <v>7.5937320680514233</v>
      </c>
      <c r="CE15" s="142">
        <f>IF((F15-'Resultados ISO 140-4'!$H$13)&gt;0,F15-'Resultados ISO 140-4'!$H$13,0)</f>
        <v>6.9866830270944149</v>
      </c>
      <c r="CF15" s="142">
        <f>IF((G15-'Resultados ISO 140-4'!$I$13)&gt;0,G15-'Resultados ISO 140-4'!$I$13,0)</f>
        <v>7.0091358230915688</v>
      </c>
      <c r="CG15" s="142">
        <f>IF((H15-'Resultados ISO 140-4'!$J$13)&gt;0,H15-'Resultados ISO 140-4'!$J$13,0)</f>
        <v>9.6329182028051221</v>
      </c>
      <c r="CH15" s="142">
        <f>IF((I15-'Resultados ISO 140-4'!$K$13)&gt;0,I15-'Resultados ISO 140-4'!$K$13,0)</f>
        <v>12.184336332788895</v>
      </c>
      <c r="CI15" s="142">
        <f>IF((J15-'Resultados ISO 140-4'!$L$13)&gt;0,J15-'Resultados ISO 140-4'!$L$13,0)</f>
        <v>8.2370856164427408</v>
      </c>
      <c r="CJ15" s="142">
        <f>IF((K15-'Resultados ISO 140-4'!$M$13)&gt;0,K15-'Resultados ISO 140-4'!$M$13,0)</f>
        <v>10.633785374306875</v>
      </c>
      <c r="CK15" s="142">
        <f>IF((L15-'Resultados ISO 140-4'!$N$13)&gt;0,L15-'Resultados ISO 140-4'!$N$13,0)</f>
        <v>9.7679139193534894</v>
      </c>
      <c r="CL15" s="142">
        <f>IF((M15-'Resultados ISO 140-4'!$O$13)&gt;0,M15-'Resultados ISO 140-4'!$O$13,0)</f>
        <v>11.413212825778913</v>
      </c>
      <c r="CM15" s="142">
        <f>IF((N15-'Resultados ISO 140-4'!$P$13)&gt;0,N15-'Resultados ISO 140-4'!$P$13,0)</f>
        <v>16.912845103461997</v>
      </c>
      <c r="CN15" s="142">
        <f>IF((O15-'Resultados ISO 140-4'!$Q$13)&gt;0,O15-'Resultados ISO 140-4'!$Q$13,0)</f>
        <v>17.641466674105786</v>
      </c>
      <c r="CO15" s="142">
        <f>IF((P15-'Resultados ISO 140-4'!$R$13)&gt;0,P15-'Resultados ISO 140-4'!$R$13,0)</f>
        <v>17.610121328289239</v>
      </c>
      <c r="CP15" s="142">
        <f>IF((Q15-'Resultados ISO 140-4'!$S$13)&gt;0,Q15-'Resultados ISO 140-4'!$S$13,0)</f>
        <v>13.33588619525672</v>
      </c>
      <c r="CQ15" s="142">
        <f>IF((R15-'Resultados ISO 140-4'!$T$13)&gt;0,R15-'Resultados ISO 140-4'!$T$13,0)</f>
        <v>2.3391228280196259</v>
      </c>
      <c r="CR15" s="143">
        <f>IF((S15-'Resultados ISO 140-4'!$U$13)&gt;0,S15-'Resultados ISO 140-4'!$U$13,0)</f>
        <v>2.5621083860894203</v>
      </c>
      <c r="CS15" s="127">
        <f t="shared" si="32"/>
        <v>158.60687874036489</v>
      </c>
      <c r="CT15" s="128">
        <f t="shared" si="27"/>
        <v>0</v>
      </c>
      <c r="CU15" s="118">
        <f t="shared" si="33"/>
        <v>0</v>
      </c>
      <c r="CV15" s="118">
        <f t="shared" si="28"/>
        <v>0</v>
      </c>
    </row>
    <row r="16" spans="2:101" ht="14.25">
      <c r="B16" s="129">
        <v>-20</v>
      </c>
      <c r="C16" s="130">
        <f t="shared" si="4"/>
        <v>53</v>
      </c>
      <c r="D16" s="131">
        <f t="shared" si="5"/>
        <v>56</v>
      </c>
      <c r="E16" s="131">
        <f t="shared" si="6"/>
        <v>59</v>
      </c>
      <c r="F16" s="131">
        <f t="shared" si="7"/>
        <v>62</v>
      </c>
      <c r="G16" s="131">
        <f t="shared" si="8"/>
        <v>65</v>
      </c>
      <c r="H16" s="131">
        <f t="shared" si="9"/>
        <v>68</v>
      </c>
      <c r="I16" s="131">
        <f t="shared" si="10"/>
        <v>71</v>
      </c>
      <c r="J16" s="131">
        <f t="shared" si="11"/>
        <v>72</v>
      </c>
      <c r="K16" s="131">
        <f t="shared" si="12"/>
        <v>73</v>
      </c>
      <c r="L16" s="131">
        <f t="shared" si="13"/>
        <v>74</v>
      </c>
      <c r="M16" s="131">
        <f t="shared" si="14"/>
        <v>75</v>
      </c>
      <c r="N16" s="131">
        <f t="shared" si="15"/>
        <v>76</v>
      </c>
      <c r="O16" s="131">
        <f t="shared" si="16"/>
        <v>76</v>
      </c>
      <c r="P16" s="131">
        <f t="shared" si="17"/>
        <v>76</v>
      </c>
      <c r="Q16" s="131">
        <f t="shared" si="18"/>
        <v>76</v>
      </c>
      <c r="R16" s="132">
        <f t="shared" si="19"/>
        <v>76</v>
      </c>
      <c r="S16" s="133">
        <f t="shared" si="20"/>
        <v>76</v>
      </c>
      <c r="U16" s="134">
        <f>IF((C16-'Resultados ISO 140-4'!$E$7)&gt;0,C16-'Resultados ISO 140-4'!$E$7,0)</f>
        <v>6.1985559294042218</v>
      </c>
      <c r="V16" s="135">
        <f>IF((D16-'Resultados ISO 140-4'!$F$7)&gt;0,D16-'Resultados ISO 140-4'!$F$7,0)</f>
        <v>6.3086334215180813</v>
      </c>
      <c r="W16" s="135">
        <f>IF((E16-'Resultados ISO 140-4'!$G$7)&gt;0,E16-'Resultados ISO 140-4'!$G$7,0)</f>
        <v>6.5937320680514233</v>
      </c>
      <c r="X16" s="135">
        <f>IF((F16-'Resultados ISO 140-4'!$H$7)&gt;0,F16-'Resultados ISO 140-4'!$H$7,0)</f>
        <v>5.9866830270944149</v>
      </c>
      <c r="Y16" s="135">
        <f>IF((G16-'Resultados ISO 140-4'!$I$7)&gt;0,G16-'Resultados ISO 140-4'!$I$7,0)</f>
        <v>6.0091358230915688</v>
      </c>
      <c r="Z16" s="135">
        <f>IF((H16-'Resultados ISO 140-4'!$J$7)&gt;0,H16-'Resultados ISO 140-4'!$J$7,0)</f>
        <v>8.6329182028051221</v>
      </c>
      <c r="AA16" s="135">
        <f>IF((I16-'Resultados ISO 140-4'!$K$7)&gt;0,I16-'Resultados ISO 140-4'!$K$7,0)</f>
        <v>11.184336332788895</v>
      </c>
      <c r="AB16" s="135">
        <f>IF((J16-'Resultados ISO 140-4'!$L$7)&gt;0,J16-'Resultados ISO 140-4'!$L$7,0)</f>
        <v>7.2370856164427408</v>
      </c>
      <c r="AC16" s="135">
        <f>IF((K16-'Resultados ISO 140-4'!$M$7)&gt;0,K16-'Resultados ISO 140-4'!$M$7,0)</f>
        <v>9.6337853743068749</v>
      </c>
      <c r="AD16" s="135">
        <f>IF((L16-'Resultados ISO 140-4'!$N$7)&gt;0,L16-'Resultados ISO 140-4'!$N$7,0)</f>
        <v>8.7679139193534894</v>
      </c>
      <c r="AE16" s="135">
        <f>IF((M16-'Resultados ISO 140-4'!$O$7)&gt;0,M16-'Resultados ISO 140-4'!$O$7,0)</f>
        <v>10.413212825778913</v>
      </c>
      <c r="AF16" s="135">
        <f>IF((N16-'Resultados ISO 140-4'!$P$7)&gt;0,N16-'Resultados ISO 140-4'!$P$7,0)</f>
        <v>15.912845103461997</v>
      </c>
      <c r="AG16" s="135">
        <f>IF((O16-'Resultados ISO 140-4'!$Q$7)&gt;0,O16-'Resultados ISO 140-4'!$Q$7,0)</f>
        <v>16.641466674105786</v>
      </c>
      <c r="AH16" s="135">
        <f>IF((P16-'Resultados ISO 140-4'!$R$7)&gt;0,P16-'Resultados ISO 140-4'!$R$7,0)</f>
        <v>16.610121328289239</v>
      </c>
      <c r="AI16" s="135">
        <f>IF((Q16-'Resultados ISO 140-4'!$S$7)&gt;0,Q16-'Resultados ISO 140-4'!$S$7,0)</f>
        <v>12.33588619525672</v>
      </c>
      <c r="AJ16" s="136">
        <f>IF((R16-'Resultados ISO 140-4'!$T$7)&gt;0,R16-'Resultados ISO 140-4'!$T$7,0)</f>
        <v>1.3391228280196259</v>
      </c>
      <c r="AK16" s="114">
        <f t="shared" si="21"/>
        <v>149.80543466976911</v>
      </c>
      <c r="AL16" s="118">
        <f t="shared" si="29"/>
        <v>0</v>
      </c>
      <c r="AM16" s="116">
        <f t="shared" si="22"/>
        <v>0</v>
      </c>
      <c r="AO16" s="134">
        <f>IF((C16-'Resultados ISO 140-4'!$E$9)&gt;0,C16-'Resultados ISO 140-4'!$E$9,0)</f>
        <v>5.7409810237974739</v>
      </c>
      <c r="AP16" s="135">
        <f>IF((D16-'Resultados ISO 140-4'!$F$9)&gt;0,D16-'Resultados ISO 140-4'!$F$9,0)</f>
        <v>5.8510585159113262</v>
      </c>
      <c r="AQ16" s="135">
        <f>IF((E16-'Resultados ISO 140-4'!$G$9)&gt;0,E16-'Resultados ISO 140-4'!$G$9,0)</f>
        <v>6.1361571624446682</v>
      </c>
      <c r="AR16" s="135">
        <f>IF((F16-'Resultados ISO 140-4'!$H$9)&gt;0,F16-'Resultados ISO 140-4'!$H$9,0)</f>
        <v>5.5291081214876598</v>
      </c>
      <c r="AS16" s="135">
        <f>IF((G16-'Resultados ISO 140-4'!$I$9)&gt;0,G16-'Resultados ISO 140-4'!$I$9,0)</f>
        <v>5.5515609174848137</v>
      </c>
      <c r="AT16" s="135">
        <f>IF((H16-'Resultados ISO 140-4'!$J$9)&gt;0,H16-'Resultados ISO 140-4'!$J$9,0)</f>
        <v>8.1753432971983671</v>
      </c>
      <c r="AU16" s="135">
        <f>IF((I16-'Resultados ISO 140-4'!$K$9)&gt;0,I16-'Resultados ISO 140-4'!$K$9,0)</f>
        <v>10.726761427182147</v>
      </c>
      <c r="AV16" s="135">
        <f>IF((J16-'Resultados ISO 140-4'!$L$9)&gt;0,J16-'Resultados ISO 140-4'!$L$9,0)</f>
        <v>6.7795107108359929</v>
      </c>
      <c r="AW16" s="135">
        <f>IF((K16-'Resultados ISO 140-4'!$M$9)&gt;0,K16-'Resultados ISO 140-4'!$M$9,0)</f>
        <v>9.1762104687001269</v>
      </c>
      <c r="AX16" s="135">
        <f>IF((L16-'Resultados ISO 140-4'!$N$9)&gt;0,L16-'Resultados ISO 140-4'!$N$9,0)</f>
        <v>8.3103390137467272</v>
      </c>
      <c r="AY16" s="135">
        <f>IF((M16-'Resultados ISO 140-4'!$O$9)&gt;0,M16-'Resultados ISO 140-4'!$O$9,0)</f>
        <v>9.9556379201721654</v>
      </c>
      <c r="AZ16" s="135">
        <f>IF((N16-'Resultados ISO 140-4'!$P$9)&gt;0,N16-'Resultados ISO 140-4'!$P$9,0)</f>
        <v>15.455270197855249</v>
      </c>
      <c r="BA16" s="135">
        <f>IF((O16-'Resultados ISO 140-4'!$Q$9)&gt;0,O16-'Resultados ISO 140-4'!$Q$9,0)</f>
        <v>16.183891768499038</v>
      </c>
      <c r="BB16" s="135">
        <f>IF((P16-'Resultados ISO 140-4'!$R$9)&gt;0,P16-'Resultados ISO 140-4'!$R$9,0)</f>
        <v>16.152546422682484</v>
      </c>
      <c r="BC16" s="135">
        <f>IF((Q16-'Resultados ISO 140-4'!$S$9)&gt;0,Q16-'Resultados ISO 140-4'!$S$9,0)</f>
        <v>11.878311289649972</v>
      </c>
      <c r="BD16" s="136">
        <f>IF((R16-'Resultados ISO 140-4'!$T$9)&gt;0,R16-'Resultados ISO 140-4'!$T$9,0)</f>
        <v>0.88154792241287794</v>
      </c>
      <c r="BE16" s="117">
        <f t="shared" si="23"/>
        <v>142.48423618006109</v>
      </c>
      <c r="BF16" s="137">
        <f t="shared" si="30"/>
        <v>0</v>
      </c>
      <c r="BG16" s="118">
        <f t="shared" si="24"/>
        <v>0</v>
      </c>
      <c r="BH16" s="119"/>
      <c r="BI16" s="138">
        <f>IF((C16-'Resultados ISO 140-4'!$E$11)&gt;0,C16-'Resultados ISO 140-4'!$E$11,0)</f>
        <v>4.1573561028449788</v>
      </c>
      <c r="BJ16" s="139">
        <f>IF((D16-'Resultados ISO 140-4'!$F$11)&gt;0,D16-'Resultados ISO 140-4'!$F$11,0)</f>
        <v>4.2674335949588311</v>
      </c>
      <c r="BK16" s="139">
        <f>IF((E16-'Resultados ISO 140-4'!$G$11)&gt;0,E16-'Resultados ISO 140-4'!$G$11,0)</f>
        <v>4.5525322414921732</v>
      </c>
      <c r="BL16" s="139">
        <f>IF((F16-'Resultados ISO 140-4'!$H$11)&gt;0,F16-'Resultados ISO 140-4'!$H$11,0)</f>
        <v>3.9454832005351648</v>
      </c>
      <c r="BM16" s="139">
        <f>IF((G16-'Resultados ISO 140-4'!$I$11)&gt;0,G16-'Resultados ISO 140-4'!$I$11,0)</f>
        <v>3.9679359965323187</v>
      </c>
      <c r="BN16" s="139">
        <f>IF((H16-'Resultados ISO 140-4'!$J$11)&gt;0,H16-'Resultados ISO 140-4'!$J$11,0)</f>
        <v>6.591718376245872</v>
      </c>
      <c r="BO16" s="139">
        <f>IF((I16-'Resultados ISO 140-4'!$K$11)&gt;0,I16-'Resultados ISO 140-4'!$K$11,0)</f>
        <v>9.1431365062296521</v>
      </c>
      <c r="BP16" s="139">
        <f>IF((J16-'Resultados ISO 140-4'!$L$11)&gt;0,J16-'Resultados ISO 140-4'!$L$11,0)</f>
        <v>6.4958857898835021</v>
      </c>
      <c r="BQ16" s="139">
        <f>IF((K16-'Resultados ISO 140-4'!$M$11)&gt;0,K16-'Resultados ISO 140-4'!$M$11,0)</f>
        <v>8.892585547747629</v>
      </c>
      <c r="BR16" s="139">
        <f>IF((L16-'Resultados ISO 140-4'!$N$11)&gt;0,L16-'Resultados ISO 140-4'!$N$11,0)</f>
        <v>8.0267140927942364</v>
      </c>
      <c r="BS16" s="139">
        <f>IF((M16-'Resultados ISO 140-4'!$O$11)&gt;0,M16-'Resultados ISO 140-4'!$O$11,0)</f>
        <v>9.6720129992196746</v>
      </c>
      <c r="BT16" s="139">
        <f>IF((N16-'Resultados ISO 140-4'!$P$11)&gt;0,N16-'Resultados ISO 140-4'!$P$11,0)</f>
        <v>15.171645276902758</v>
      </c>
      <c r="BU16" s="139">
        <f>IF((O16-'Resultados ISO 140-4'!$Q$11)&gt;0,O16-'Resultados ISO 140-4'!$Q$11,0)</f>
        <v>15.900266847546533</v>
      </c>
      <c r="BV16" s="139">
        <f>IF((P16-'Resultados ISO 140-4'!$R$11)&gt;0,P16-'Resultados ISO 140-4'!$R$11,0)</f>
        <v>15.86892150173</v>
      </c>
      <c r="BW16" s="139">
        <f>IF((Q16-'Resultados ISO 140-4'!$S$11)&gt;0,Q16-'Resultados ISO 140-4'!$S$11,0)</f>
        <v>11.594686368697467</v>
      </c>
      <c r="BX16" s="140">
        <f>IF((R16-'Resultados ISO 140-4'!$T$11)&gt;0,R16-'Resultados ISO 140-4'!$T$11,0)</f>
        <v>0.59792300146037292</v>
      </c>
      <c r="BY16" s="123">
        <f t="shared" si="25"/>
        <v>128.84623744482116</v>
      </c>
      <c r="BZ16" s="118">
        <f t="shared" si="31"/>
        <v>0</v>
      </c>
      <c r="CA16" s="118">
        <f t="shared" si="26"/>
        <v>0</v>
      </c>
      <c r="CB16" s="119"/>
      <c r="CC16" s="141">
        <f>IF((D16-'Resultados ISO 140-4'!$F$13)&gt;0,D16-'Resultados ISO 140-4'!$F$13,0)</f>
        <v>6.3086334215180813</v>
      </c>
      <c r="CD16" s="142">
        <f>IF((E16-'Resultados ISO 140-4'!$G$13)&gt;0,E16-'Resultados ISO 140-4'!$G$13,0)</f>
        <v>6.5937320680514233</v>
      </c>
      <c r="CE16" s="142">
        <f>IF((F16-'Resultados ISO 140-4'!$H$13)&gt;0,F16-'Resultados ISO 140-4'!$H$13,0)</f>
        <v>5.9866830270944149</v>
      </c>
      <c r="CF16" s="142">
        <f>IF((G16-'Resultados ISO 140-4'!$I$13)&gt;0,G16-'Resultados ISO 140-4'!$I$13,0)</f>
        <v>6.0091358230915688</v>
      </c>
      <c r="CG16" s="142">
        <f>IF((H16-'Resultados ISO 140-4'!$J$13)&gt;0,H16-'Resultados ISO 140-4'!$J$13,0)</f>
        <v>8.6329182028051221</v>
      </c>
      <c r="CH16" s="142">
        <f>IF((I16-'Resultados ISO 140-4'!$K$13)&gt;0,I16-'Resultados ISO 140-4'!$K$13,0)</f>
        <v>11.184336332788895</v>
      </c>
      <c r="CI16" s="142">
        <f>IF((J16-'Resultados ISO 140-4'!$L$13)&gt;0,J16-'Resultados ISO 140-4'!$L$13,0)</f>
        <v>7.2370856164427408</v>
      </c>
      <c r="CJ16" s="142">
        <f>IF((K16-'Resultados ISO 140-4'!$M$13)&gt;0,K16-'Resultados ISO 140-4'!$M$13,0)</f>
        <v>9.6337853743068749</v>
      </c>
      <c r="CK16" s="142">
        <f>IF((L16-'Resultados ISO 140-4'!$N$13)&gt;0,L16-'Resultados ISO 140-4'!$N$13,0)</f>
        <v>8.7679139193534894</v>
      </c>
      <c r="CL16" s="142">
        <f>IF((M16-'Resultados ISO 140-4'!$O$13)&gt;0,M16-'Resultados ISO 140-4'!$O$13,0)</f>
        <v>10.413212825778913</v>
      </c>
      <c r="CM16" s="142">
        <f>IF((N16-'Resultados ISO 140-4'!$P$13)&gt;0,N16-'Resultados ISO 140-4'!$P$13,0)</f>
        <v>15.912845103461997</v>
      </c>
      <c r="CN16" s="142">
        <f>IF((O16-'Resultados ISO 140-4'!$Q$13)&gt;0,O16-'Resultados ISO 140-4'!$Q$13,0)</f>
        <v>16.641466674105786</v>
      </c>
      <c r="CO16" s="142">
        <f>IF((P16-'Resultados ISO 140-4'!$R$13)&gt;0,P16-'Resultados ISO 140-4'!$R$13,0)</f>
        <v>16.610121328289239</v>
      </c>
      <c r="CP16" s="142">
        <f>IF((Q16-'Resultados ISO 140-4'!$S$13)&gt;0,Q16-'Resultados ISO 140-4'!$S$13,0)</f>
        <v>12.33588619525672</v>
      </c>
      <c r="CQ16" s="142">
        <f>IF((R16-'Resultados ISO 140-4'!$T$13)&gt;0,R16-'Resultados ISO 140-4'!$T$13,0)</f>
        <v>1.3391228280196259</v>
      </c>
      <c r="CR16" s="143">
        <f>IF((S16-'Resultados ISO 140-4'!$U$13)&gt;0,S16-'Resultados ISO 140-4'!$U$13,0)</f>
        <v>1.5621083860894203</v>
      </c>
      <c r="CS16" s="127">
        <f t="shared" si="32"/>
        <v>143.60687874036489</v>
      </c>
      <c r="CT16" s="128">
        <f t="shared" si="27"/>
        <v>0</v>
      </c>
      <c r="CU16" s="118">
        <f t="shared" si="33"/>
        <v>0</v>
      </c>
      <c r="CV16" s="118">
        <f t="shared" si="28"/>
        <v>0</v>
      </c>
    </row>
    <row r="17" spans="2:100" ht="14.25">
      <c r="B17" s="129">
        <v>-19</v>
      </c>
      <c r="C17" s="130">
        <f t="shared" si="4"/>
        <v>52</v>
      </c>
      <c r="D17" s="131">
        <f t="shared" si="5"/>
        <v>55</v>
      </c>
      <c r="E17" s="131">
        <f t="shared" si="6"/>
        <v>58</v>
      </c>
      <c r="F17" s="131">
        <f t="shared" si="7"/>
        <v>61</v>
      </c>
      <c r="G17" s="131">
        <f t="shared" si="8"/>
        <v>64</v>
      </c>
      <c r="H17" s="131">
        <f t="shared" si="9"/>
        <v>67</v>
      </c>
      <c r="I17" s="131">
        <f t="shared" si="10"/>
        <v>70</v>
      </c>
      <c r="J17" s="131">
        <f t="shared" si="11"/>
        <v>71</v>
      </c>
      <c r="K17" s="131">
        <f t="shared" si="12"/>
        <v>72</v>
      </c>
      <c r="L17" s="131">
        <f t="shared" si="13"/>
        <v>73</v>
      </c>
      <c r="M17" s="131">
        <f t="shared" si="14"/>
        <v>74</v>
      </c>
      <c r="N17" s="131">
        <f t="shared" si="15"/>
        <v>75</v>
      </c>
      <c r="O17" s="131">
        <f t="shared" si="16"/>
        <v>75</v>
      </c>
      <c r="P17" s="131">
        <f t="shared" si="17"/>
        <v>75</v>
      </c>
      <c r="Q17" s="131">
        <f t="shared" si="18"/>
        <v>75</v>
      </c>
      <c r="R17" s="132">
        <f t="shared" si="19"/>
        <v>75</v>
      </c>
      <c r="S17" s="133">
        <f t="shared" si="20"/>
        <v>75</v>
      </c>
      <c r="U17" s="134">
        <f>IF((C17-'Resultados ISO 140-4'!$E$7)&gt;0,C17-'Resultados ISO 140-4'!$E$7,0)</f>
        <v>5.1985559294042218</v>
      </c>
      <c r="V17" s="135">
        <f>IF((D17-'Resultados ISO 140-4'!$F$7)&gt;0,D17-'Resultados ISO 140-4'!$F$7,0)</f>
        <v>5.3086334215180813</v>
      </c>
      <c r="W17" s="135">
        <f>IF((E17-'Resultados ISO 140-4'!$G$7)&gt;0,E17-'Resultados ISO 140-4'!$G$7,0)</f>
        <v>5.5937320680514233</v>
      </c>
      <c r="X17" s="135">
        <f>IF((F17-'Resultados ISO 140-4'!$H$7)&gt;0,F17-'Resultados ISO 140-4'!$H$7,0)</f>
        <v>4.9866830270944149</v>
      </c>
      <c r="Y17" s="135">
        <f>IF((G17-'Resultados ISO 140-4'!$I$7)&gt;0,G17-'Resultados ISO 140-4'!$I$7,0)</f>
        <v>5.0091358230915688</v>
      </c>
      <c r="Z17" s="135">
        <f>IF((H17-'Resultados ISO 140-4'!$J$7)&gt;0,H17-'Resultados ISO 140-4'!$J$7,0)</f>
        <v>7.6329182028051221</v>
      </c>
      <c r="AA17" s="135">
        <f>IF((I17-'Resultados ISO 140-4'!$K$7)&gt;0,I17-'Resultados ISO 140-4'!$K$7,0)</f>
        <v>10.184336332788895</v>
      </c>
      <c r="AB17" s="135">
        <f>IF((J17-'Resultados ISO 140-4'!$L$7)&gt;0,J17-'Resultados ISO 140-4'!$L$7,0)</f>
        <v>6.2370856164427408</v>
      </c>
      <c r="AC17" s="135">
        <f>IF((K17-'Resultados ISO 140-4'!$M$7)&gt;0,K17-'Resultados ISO 140-4'!$M$7,0)</f>
        <v>8.6337853743068749</v>
      </c>
      <c r="AD17" s="135">
        <f>IF((L17-'Resultados ISO 140-4'!$N$7)&gt;0,L17-'Resultados ISO 140-4'!$N$7,0)</f>
        <v>7.7679139193534894</v>
      </c>
      <c r="AE17" s="135">
        <f>IF((M17-'Resultados ISO 140-4'!$O$7)&gt;0,M17-'Resultados ISO 140-4'!$O$7,0)</f>
        <v>9.4132128257789134</v>
      </c>
      <c r="AF17" s="135">
        <f>IF((N17-'Resultados ISO 140-4'!$P$7)&gt;0,N17-'Resultados ISO 140-4'!$P$7,0)</f>
        <v>14.912845103461997</v>
      </c>
      <c r="AG17" s="135">
        <f>IF((O17-'Resultados ISO 140-4'!$Q$7)&gt;0,O17-'Resultados ISO 140-4'!$Q$7,0)</f>
        <v>15.641466674105786</v>
      </c>
      <c r="AH17" s="135">
        <f>IF((P17-'Resultados ISO 140-4'!$R$7)&gt;0,P17-'Resultados ISO 140-4'!$R$7,0)</f>
        <v>15.610121328289239</v>
      </c>
      <c r="AI17" s="135">
        <f>IF((Q17-'Resultados ISO 140-4'!$S$7)&gt;0,Q17-'Resultados ISO 140-4'!$S$7,0)</f>
        <v>11.33588619525672</v>
      </c>
      <c r="AJ17" s="136">
        <f>IF((R17-'Resultados ISO 140-4'!$T$7)&gt;0,R17-'Resultados ISO 140-4'!$T$7,0)</f>
        <v>0.3391228280196259</v>
      </c>
      <c r="AK17" s="114">
        <f t="shared" si="21"/>
        <v>133.80543466976911</v>
      </c>
      <c r="AL17" s="118">
        <f t="shared" si="29"/>
        <v>0</v>
      </c>
      <c r="AM17" s="116">
        <f t="shared" si="22"/>
        <v>0</v>
      </c>
      <c r="AO17" s="134">
        <f>IF((C17-'Resultados ISO 140-4'!$E$9)&gt;0,C17-'Resultados ISO 140-4'!$E$9,0)</f>
        <v>4.7409810237974739</v>
      </c>
      <c r="AP17" s="135">
        <f>IF((D17-'Resultados ISO 140-4'!$F$9)&gt;0,D17-'Resultados ISO 140-4'!$F$9,0)</f>
        <v>4.8510585159113262</v>
      </c>
      <c r="AQ17" s="135">
        <f>IF((E17-'Resultados ISO 140-4'!$G$9)&gt;0,E17-'Resultados ISO 140-4'!$G$9,0)</f>
        <v>5.1361571624446682</v>
      </c>
      <c r="AR17" s="135">
        <f>IF((F17-'Resultados ISO 140-4'!$H$9)&gt;0,F17-'Resultados ISO 140-4'!$H$9,0)</f>
        <v>4.5291081214876598</v>
      </c>
      <c r="AS17" s="135">
        <f>IF((G17-'Resultados ISO 140-4'!$I$9)&gt;0,G17-'Resultados ISO 140-4'!$I$9,0)</f>
        <v>4.5515609174848137</v>
      </c>
      <c r="AT17" s="135">
        <f>IF((H17-'Resultados ISO 140-4'!$J$9)&gt;0,H17-'Resultados ISO 140-4'!$J$9,0)</f>
        <v>7.1753432971983671</v>
      </c>
      <c r="AU17" s="135">
        <f>IF((I17-'Resultados ISO 140-4'!$K$9)&gt;0,I17-'Resultados ISO 140-4'!$K$9,0)</f>
        <v>9.7267614271821472</v>
      </c>
      <c r="AV17" s="135">
        <f>IF((J17-'Resultados ISO 140-4'!$L$9)&gt;0,J17-'Resultados ISO 140-4'!$L$9,0)</f>
        <v>5.7795107108359929</v>
      </c>
      <c r="AW17" s="135">
        <f>IF((K17-'Resultados ISO 140-4'!$M$9)&gt;0,K17-'Resultados ISO 140-4'!$M$9,0)</f>
        <v>8.1762104687001269</v>
      </c>
      <c r="AX17" s="135">
        <f>IF((L17-'Resultados ISO 140-4'!$N$9)&gt;0,L17-'Resultados ISO 140-4'!$N$9,0)</f>
        <v>7.3103390137467272</v>
      </c>
      <c r="AY17" s="135">
        <f>IF((M17-'Resultados ISO 140-4'!$O$9)&gt;0,M17-'Resultados ISO 140-4'!$O$9,0)</f>
        <v>8.9556379201721654</v>
      </c>
      <c r="AZ17" s="135">
        <f>IF((N17-'Resultados ISO 140-4'!$P$9)&gt;0,N17-'Resultados ISO 140-4'!$P$9,0)</f>
        <v>14.455270197855249</v>
      </c>
      <c r="BA17" s="135">
        <f>IF((O17-'Resultados ISO 140-4'!$Q$9)&gt;0,O17-'Resultados ISO 140-4'!$Q$9,0)</f>
        <v>15.183891768499038</v>
      </c>
      <c r="BB17" s="135">
        <f>IF((P17-'Resultados ISO 140-4'!$R$9)&gt;0,P17-'Resultados ISO 140-4'!$R$9,0)</f>
        <v>15.152546422682484</v>
      </c>
      <c r="BC17" s="135">
        <f>IF((Q17-'Resultados ISO 140-4'!$S$9)&gt;0,Q17-'Resultados ISO 140-4'!$S$9,0)</f>
        <v>10.878311289649972</v>
      </c>
      <c r="BD17" s="133">
        <f>IF((R17-'Resultados ISO 140-4'!$T$9)&gt;0,R17-'Resultados ISO 140-4'!$T$9,0)</f>
        <v>0</v>
      </c>
      <c r="BE17" s="117">
        <f t="shared" si="23"/>
        <v>126.60268825764821</v>
      </c>
      <c r="BF17" s="137">
        <f t="shared" si="30"/>
        <v>0</v>
      </c>
      <c r="BG17" s="118">
        <f t="shared" si="24"/>
        <v>0</v>
      </c>
      <c r="BH17" s="119"/>
      <c r="BI17" s="138">
        <f>IF((C17-'Resultados ISO 140-4'!$E$11)&gt;0,C17-'Resultados ISO 140-4'!$E$11,0)</f>
        <v>3.1573561028449788</v>
      </c>
      <c r="BJ17" s="139">
        <f>IF((D17-'Resultados ISO 140-4'!$F$11)&gt;0,D17-'Resultados ISO 140-4'!$F$11,0)</f>
        <v>3.2674335949588311</v>
      </c>
      <c r="BK17" s="139">
        <f>IF((E17-'Resultados ISO 140-4'!$G$11)&gt;0,E17-'Resultados ISO 140-4'!$G$11,0)</f>
        <v>3.5525322414921732</v>
      </c>
      <c r="BL17" s="139">
        <f>IF((F17-'Resultados ISO 140-4'!$H$11)&gt;0,F17-'Resultados ISO 140-4'!$H$11,0)</f>
        <v>2.9454832005351648</v>
      </c>
      <c r="BM17" s="139">
        <f>IF((G17-'Resultados ISO 140-4'!$I$11)&gt;0,G17-'Resultados ISO 140-4'!$I$11,0)</f>
        <v>2.9679359965323187</v>
      </c>
      <c r="BN17" s="139">
        <f>IF((H17-'Resultados ISO 140-4'!$J$11)&gt;0,H17-'Resultados ISO 140-4'!$J$11,0)</f>
        <v>5.591718376245872</v>
      </c>
      <c r="BO17" s="139">
        <f>IF((I17-'Resultados ISO 140-4'!$K$11)&gt;0,I17-'Resultados ISO 140-4'!$K$11,0)</f>
        <v>8.1431365062296521</v>
      </c>
      <c r="BP17" s="139">
        <f>IF((J17-'Resultados ISO 140-4'!$L$11)&gt;0,J17-'Resultados ISO 140-4'!$L$11,0)</f>
        <v>5.4958857898835021</v>
      </c>
      <c r="BQ17" s="139">
        <f>IF((K17-'Resultados ISO 140-4'!$M$11)&gt;0,K17-'Resultados ISO 140-4'!$M$11,0)</f>
        <v>7.892585547747629</v>
      </c>
      <c r="BR17" s="139">
        <f>IF((L17-'Resultados ISO 140-4'!$N$11)&gt;0,L17-'Resultados ISO 140-4'!$N$11,0)</f>
        <v>7.0267140927942364</v>
      </c>
      <c r="BS17" s="139">
        <f>IF((M17-'Resultados ISO 140-4'!$O$11)&gt;0,M17-'Resultados ISO 140-4'!$O$11,0)</f>
        <v>8.6720129992196746</v>
      </c>
      <c r="BT17" s="139">
        <f>IF((N17-'Resultados ISO 140-4'!$P$11)&gt;0,N17-'Resultados ISO 140-4'!$P$11,0)</f>
        <v>14.171645276902758</v>
      </c>
      <c r="BU17" s="139">
        <f>IF((O17-'Resultados ISO 140-4'!$Q$11)&gt;0,O17-'Resultados ISO 140-4'!$Q$11,0)</f>
        <v>14.900266847546533</v>
      </c>
      <c r="BV17" s="139">
        <f>IF((P17-'Resultados ISO 140-4'!$R$11)&gt;0,P17-'Resultados ISO 140-4'!$R$11,0)</f>
        <v>14.86892150173</v>
      </c>
      <c r="BW17" s="139">
        <f>IF((Q17-'Resultados ISO 140-4'!$S$11)&gt;0,Q17-'Resultados ISO 140-4'!$S$11,0)</f>
        <v>10.594686368697467</v>
      </c>
      <c r="BX17" s="144">
        <f>IF((R17-'Resultados ISO 140-4'!$T$11)&gt;0,R17-'Resultados ISO 140-4'!$T$11,0)</f>
        <v>0</v>
      </c>
      <c r="BY17" s="123">
        <f t="shared" si="25"/>
        <v>113.24831444336078</v>
      </c>
      <c r="BZ17" s="118">
        <f t="shared" si="31"/>
        <v>0</v>
      </c>
      <c r="CA17" s="118">
        <f t="shared" si="26"/>
        <v>0</v>
      </c>
      <c r="CB17" s="119"/>
      <c r="CC17" s="141">
        <f>IF((D17-'Resultados ISO 140-4'!$F$13)&gt;0,D17-'Resultados ISO 140-4'!$F$13,0)</f>
        <v>5.3086334215180813</v>
      </c>
      <c r="CD17" s="142">
        <f>IF((E17-'Resultados ISO 140-4'!$G$13)&gt;0,E17-'Resultados ISO 140-4'!$G$13,0)</f>
        <v>5.5937320680514233</v>
      </c>
      <c r="CE17" s="142">
        <f>IF((F17-'Resultados ISO 140-4'!$H$13)&gt;0,F17-'Resultados ISO 140-4'!$H$13,0)</f>
        <v>4.9866830270944149</v>
      </c>
      <c r="CF17" s="142">
        <f>IF((G17-'Resultados ISO 140-4'!$I$13)&gt;0,G17-'Resultados ISO 140-4'!$I$13,0)</f>
        <v>5.0091358230915688</v>
      </c>
      <c r="CG17" s="142">
        <f>IF((H17-'Resultados ISO 140-4'!$J$13)&gt;0,H17-'Resultados ISO 140-4'!$J$13,0)</f>
        <v>7.6329182028051221</v>
      </c>
      <c r="CH17" s="142">
        <f>IF((I17-'Resultados ISO 140-4'!$K$13)&gt;0,I17-'Resultados ISO 140-4'!$K$13,0)</f>
        <v>10.184336332788895</v>
      </c>
      <c r="CI17" s="142">
        <f>IF((J17-'Resultados ISO 140-4'!$L$13)&gt;0,J17-'Resultados ISO 140-4'!$L$13,0)</f>
        <v>6.2370856164427408</v>
      </c>
      <c r="CJ17" s="142">
        <f>IF((K17-'Resultados ISO 140-4'!$M$13)&gt;0,K17-'Resultados ISO 140-4'!$M$13,0)</f>
        <v>8.6337853743068749</v>
      </c>
      <c r="CK17" s="142">
        <f>IF((L17-'Resultados ISO 140-4'!$N$13)&gt;0,L17-'Resultados ISO 140-4'!$N$13,0)</f>
        <v>7.7679139193534894</v>
      </c>
      <c r="CL17" s="142">
        <f>IF((M17-'Resultados ISO 140-4'!$O$13)&gt;0,M17-'Resultados ISO 140-4'!$O$13,0)</f>
        <v>9.4132128257789134</v>
      </c>
      <c r="CM17" s="142">
        <f>IF((N17-'Resultados ISO 140-4'!$P$13)&gt;0,N17-'Resultados ISO 140-4'!$P$13,0)</f>
        <v>14.912845103461997</v>
      </c>
      <c r="CN17" s="142">
        <f>IF((O17-'Resultados ISO 140-4'!$Q$13)&gt;0,O17-'Resultados ISO 140-4'!$Q$13,0)</f>
        <v>15.641466674105786</v>
      </c>
      <c r="CO17" s="142">
        <f>IF((P17-'Resultados ISO 140-4'!$R$13)&gt;0,P17-'Resultados ISO 140-4'!$R$13,0)</f>
        <v>15.610121328289239</v>
      </c>
      <c r="CP17" s="142">
        <f>IF((Q17-'Resultados ISO 140-4'!$S$13)&gt;0,Q17-'Resultados ISO 140-4'!$S$13,0)</f>
        <v>11.33588619525672</v>
      </c>
      <c r="CQ17" s="142">
        <f>IF((R17-'Resultados ISO 140-4'!$T$13)&gt;0,R17-'Resultados ISO 140-4'!$T$13,0)</f>
        <v>0.3391228280196259</v>
      </c>
      <c r="CR17" s="143">
        <f>IF((S17-'Resultados ISO 140-4'!$U$13)&gt;0,S17-'Resultados ISO 140-4'!$U$13,0)</f>
        <v>0.56210838608942026</v>
      </c>
      <c r="CS17" s="127">
        <f t="shared" si="32"/>
        <v>128.60687874036489</v>
      </c>
      <c r="CT17" s="128">
        <f t="shared" si="27"/>
        <v>0</v>
      </c>
      <c r="CU17" s="118">
        <f t="shared" si="33"/>
        <v>0</v>
      </c>
      <c r="CV17" s="118">
        <f t="shared" si="28"/>
        <v>0</v>
      </c>
    </row>
    <row r="18" spans="2:100" ht="14.25">
      <c r="B18" s="129">
        <v>-18</v>
      </c>
      <c r="C18" s="130">
        <f t="shared" si="4"/>
        <v>51</v>
      </c>
      <c r="D18" s="131">
        <f t="shared" si="5"/>
        <v>54</v>
      </c>
      <c r="E18" s="131">
        <f t="shared" si="6"/>
        <v>57</v>
      </c>
      <c r="F18" s="131">
        <f t="shared" si="7"/>
        <v>60</v>
      </c>
      <c r="G18" s="131">
        <f t="shared" si="8"/>
        <v>63</v>
      </c>
      <c r="H18" s="131">
        <f t="shared" si="9"/>
        <v>66</v>
      </c>
      <c r="I18" s="131">
        <f t="shared" si="10"/>
        <v>69</v>
      </c>
      <c r="J18" s="131">
        <f t="shared" si="11"/>
        <v>70</v>
      </c>
      <c r="K18" s="131">
        <f t="shared" si="12"/>
        <v>71</v>
      </c>
      <c r="L18" s="131">
        <f t="shared" si="13"/>
        <v>72</v>
      </c>
      <c r="M18" s="131">
        <f t="shared" si="14"/>
        <v>73</v>
      </c>
      <c r="N18" s="131">
        <f t="shared" si="15"/>
        <v>74</v>
      </c>
      <c r="O18" s="131">
        <f t="shared" si="16"/>
        <v>74</v>
      </c>
      <c r="P18" s="131">
        <f t="shared" si="17"/>
        <v>74</v>
      </c>
      <c r="Q18" s="131">
        <f t="shared" si="18"/>
        <v>74</v>
      </c>
      <c r="R18" s="132">
        <f t="shared" si="19"/>
        <v>74</v>
      </c>
      <c r="S18" s="133">
        <f t="shared" si="20"/>
        <v>74</v>
      </c>
      <c r="U18" s="134">
        <f>IF((C18-'Resultados ISO 140-4'!$E$7)&gt;0,C18-'Resultados ISO 140-4'!$E$7,0)</f>
        <v>4.1985559294042218</v>
      </c>
      <c r="V18" s="135">
        <f>IF((D18-'Resultados ISO 140-4'!$F$7)&gt;0,D18-'Resultados ISO 140-4'!$F$7,0)</f>
        <v>4.3086334215180813</v>
      </c>
      <c r="W18" s="135">
        <f>IF((E18-'Resultados ISO 140-4'!$G$7)&gt;0,E18-'Resultados ISO 140-4'!$G$7,0)</f>
        <v>4.5937320680514233</v>
      </c>
      <c r="X18" s="135">
        <f>IF((F18-'Resultados ISO 140-4'!$H$7)&gt;0,F18-'Resultados ISO 140-4'!$H$7,0)</f>
        <v>3.9866830270944149</v>
      </c>
      <c r="Y18" s="135">
        <f>IF((G18-'Resultados ISO 140-4'!$I$7)&gt;0,G18-'Resultados ISO 140-4'!$I$7,0)</f>
        <v>4.0091358230915688</v>
      </c>
      <c r="Z18" s="135">
        <f>IF((H18-'Resultados ISO 140-4'!$J$7)&gt;0,H18-'Resultados ISO 140-4'!$J$7,0)</f>
        <v>6.6329182028051221</v>
      </c>
      <c r="AA18" s="135">
        <f>IF((I18-'Resultados ISO 140-4'!$K$7)&gt;0,I18-'Resultados ISO 140-4'!$K$7,0)</f>
        <v>9.1843363327888952</v>
      </c>
      <c r="AB18" s="135">
        <f>IF((J18-'Resultados ISO 140-4'!$L$7)&gt;0,J18-'Resultados ISO 140-4'!$L$7,0)</f>
        <v>5.2370856164427408</v>
      </c>
      <c r="AC18" s="135">
        <f>IF((K18-'Resultados ISO 140-4'!$M$7)&gt;0,K18-'Resultados ISO 140-4'!$M$7,0)</f>
        <v>7.6337853743068749</v>
      </c>
      <c r="AD18" s="135">
        <f>IF((L18-'Resultados ISO 140-4'!$N$7)&gt;0,L18-'Resultados ISO 140-4'!$N$7,0)</f>
        <v>6.7679139193534894</v>
      </c>
      <c r="AE18" s="135">
        <f>IF((M18-'Resultados ISO 140-4'!$O$7)&gt;0,M18-'Resultados ISO 140-4'!$O$7,0)</f>
        <v>8.4132128257789134</v>
      </c>
      <c r="AF18" s="135">
        <f>IF((N18-'Resultados ISO 140-4'!$P$7)&gt;0,N18-'Resultados ISO 140-4'!$P$7,0)</f>
        <v>13.912845103461997</v>
      </c>
      <c r="AG18" s="135">
        <f>IF((O18-'Resultados ISO 140-4'!$Q$7)&gt;0,O18-'Resultados ISO 140-4'!$Q$7,0)</f>
        <v>14.641466674105786</v>
      </c>
      <c r="AH18" s="135">
        <f>IF((P18-'Resultados ISO 140-4'!$R$7)&gt;0,P18-'Resultados ISO 140-4'!$R$7,0)</f>
        <v>14.610121328289239</v>
      </c>
      <c r="AI18" s="135">
        <f>IF((Q18-'Resultados ISO 140-4'!$S$7)&gt;0,Q18-'Resultados ISO 140-4'!$S$7,0)</f>
        <v>10.33588619525672</v>
      </c>
      <c r="AJ18" s="133">
        <f>IF((R18-'Resultados ISO 140-4'!$T$7)&gt;0,R18-'Resultados ISO 140-4'!$T$7,0)</f>
        <v>0</v>
      </c>
      <c r="AK18" s="114">
        <f t="shared" si="21"/>
        <v>118.46631184174947</v>
      </c>
      <c r="AL18" s="118">
        <f t="shared" si="29"/>
        <v>0</v>
      </c>
      <c r="AM18" s="116">
        <f t="shared" si="22"/>
        <v>0</v>
      </c>
      <c r="AO18" s="134">
        <f>IF((C18-'Resultados ISO 140-4'!$E$9)&gt;0,C18-'Resultados ISO 140-4'!$E$9,0)</f>
        <v>3.7409810237974739</v>
      </c>
      <c r="AP18" s="135">
        <f>IF((D18-'Resultados ISO 140-4'!$F$9)&gt;0,D18-'Resultados ISO 140-4'!$F$9,0)</f>
        <v>3.8510585159113262</v>
      </c>
      <c r="AQ18" s="135">
        <f>IF((E18-'Resultados ISO 140-4'!$G$9)&gt;0,E18-'Resultados ISO 140-4'!$G$9,0)</f>
        <v>4.1361571624446682</v>
      </c>
      <c r="AR18" s="135">
        <f>IF((F18-'Resultados ISO 140-4'!$H$9)&gt;0,F18-'Resultados ISO 140-4'!$H$9,0)</f>
        <v>3.5291081214876598</v>
      </c>
      <c r="AS18" s="135">
        <f>IF((G18-'Resultados ISO 140-4'!$I$9)&gt;0,G18-'Resultados ISO 140-4'!$I$9,0)</f>
        <v>3.5515609174848137</v>
      </c>
      <c r="AT18" s="135">
        <f>IF((H18-'Resultados ISO 140-4'!$J$9)&gt;0,H18-'Resultados ISO 140-4'!$J$9,0)</f>
        <v>6.1753432971983671</v>
      </c>
      <c r="AU18" s="135">
        <f>IF((I18-'Resultados ISO 140-4'!$K$9)&gt;0,I18-'Resultados ISO 140-4'!$K$9,0)</f>
        <v>8.7267614271821472</v>
      </c>
      <c r="AV18" s="135">
        <f>IF((J18-'Resultados ISO 140-4'!$L$9)&gt;0,J18-'Resultados ISO 140-4'!$L$9,0)</f>
        <v>4.7795107108359929</v>
      </c>
      <c r="AW18" s="135">
        <f>IF((K18-'Resultados ISO 140-4'!$M$9)&gt;0,K18-'Resultados ISO 140-4'!$M$9,0)</f>
        <v>7.1762104687001269</v>
      </c>
      <c r="AX18" s="135">
        <f>IF((L18-'Resultados ISO 140-4'!$N$9)&gt;0,L18-'Resultados ISO 140-4'!$N$9,0)</f>
        <v>6.3103390137467272</v>
      </c>
      <c r="AY18" s="135">
        <f>IF((M18-'Resultados ISO 140-4'!$O$9)&gt;0,M18-'Resultados ISO 140-4'!$O$9,0)</f>
        <v>7.9556379201721654</v>
      </c>
      <c r="AZ18" s="135">
        <f>IF((N18-'Resultados ISO 140-4'!$P$9)&gt;0,N18-'Resultados ISO 140-4'!$P$9,0)</f>
        <v>13.455270197855249</v>
      </c>
      <c r="BA18" s="135">
        <f>IF((O18-'Resultados ISO 140-4'!$Q$9)&gt;0,O18-'Resultados ISO 140-4'!$Q$9,0)</f>
        <v>14.183891768499038</v>
      </c>
      <c r="BB18" s="135">
        <f>IF((P18-'Resultados ISO 140-4'!$R$9)&gt;0,P18-'Resultados ISO 140-4'!$R$9,0)</f>
        <v>14.152546422682484</v>
      </c>
      <c r="BC18" s="135">
        <f>IF((Q18-'Resultados ISO 140-4'!$S$9)&gt;0,Q18-'Resultados ISO 140-4'!$S$9,0)</f>
        <v>9.8783112896499716</v>
      </c>
      <c r="BD18" s="133">
        <f>IF((R18-'Resultados ISO 140-4'!$T$9)&gt;0,R18-'Resultados ISO 140-4'!$T$9,0)</f>
        <v>0</v>
      </c>
      <c r="BE18" s="117">
        <f t="shared" si="23"/>
        <v>111.60268825764821</v>
      </c>
      <c r="BF18" s="137">
        <f t="shared" si="30"/>
        <v>0</v>
      </c>
      <c r="BG18" s="118">
        <f t="shared" si="24"/>
        <v>0</v>
      </c>
      <c r="BH18" s="119"/>
      <c r="BI18" s="138">
        <f>IF((C18-'Resultados ISO 140-4'!$E$11)&gt;0,C18-'Resultados ISO 140-4'!$E$11,0)</f>
        <v>2.1573561028449788</v>
      </c>
      <c r="BJ18" s="139">
        <f>IF((D18-'Resultados ISO 140-4'!$F$11)&gt;0,D18-'Resultados ISO 140-4'!$F$11,0)</f>
        <v>2.2674335949588311</v>
      </c>
      <c r="BK18" s="139">
        <f>IF((E18-'Resultados ISO 140-4'!$G$11)&gt;0,E18-'Resultados ISO 140-4'!$G$11,0)</f>
        <v>2.5525322414921732</v>
      </c>
      <c r="BL18" s="139">
        <f>IF((F18-'Resultados ISO 140-4'!$H$11)&gt;0,F18-'Resultados ISO 140-4'!$H$11,0)</f>
        <v>1.9454832005351648</v>
      </c>
      <c r="BM18" s="139">
        <f>IF((G18-'Resultados ISO 140-4'!$I$11)&gt;0,G18-'Resultados ISO 140-4'!$I$11,0)</f>
        <v>1.9679359965323187</v>
      </c>
      <c r="BN18" s="139">
        <f>IF((H18-'Resultados ISO 140-4'!$J$11)&gt;0,H18-'Resultados ISO 140-4'!$J$11,0)</f>
        <v>4.591718376245872</v>
      </c>
      <c r="BO18" s="139">
        <f>IF((I18-'Resultados ISO 140-4'!$K$11)&gt;0,I18-'Resultados ISO 140-4'!$K$11,0)</f>
        <v>7.1431365062296521</v>
      </c>
      <c r="BP18" s="139">
        <f>IF((J18-'Resultados ISO 140-4'!$L$11)&gt;0,J18-'Resultados ISO 140-4'!$L$11,0)</f>
        <v>4.4958857898835021</v>
      </c>
      <c r="BQ18" s="139">
        <f>IF((K18-'Resultados ISO 140-4'!$M$11)&gt;0,K18-'Resultados ISO 140-4'!$M$11,0)</f>
        <v>6.892585547747629</v>
      </c>
      <c r="BR18" s="139">
        <f>IF((L18-'Resultados ISO 140-4'!$N$11)&gt;0,L18-'Resultados ISO 140-4'!$N$11,0)</f>
        <v>6.0267140927942364</v>
      </c>
      <c r="BS18" s="139">
        <f>IF((M18-'Resultados ISO 140-4'!$O$11)&gt;0,M18-'Resultados ISO 140-4'!$O$11,0)</f>
        <v>7.6720129992196746</v>
      </c>
      <c r="BT18" s="139">
        <f>IF((N18-'Resultados ISO 140-4'!$P$11)&gt;0,N18-'Resultados ISO 140-4'!$P$11,0)</f>
        <v>13.171645276902758</v>
      </c>
      <c r="BU18" s="139">
        <f>IF((O18-'Resultados ISO 140-4'!$Q$11)&gt;0,O18-'Resultados ISO 140-4'!$Q$11,0)</f>
        <v>13.900266847546533</v>
      </c>
      <c r="BV18" s="139">
        <f>IF((P18-'Resultados ISO 140-4'!$R$11)&gt;0,P18-'Resultados ISO 140-4'!$R$11,0)</f>
        <v>13.86892150173</v>
      </c>
      <c r="BW18" s="139">
        <f>IF((Q18-'Resultados ISO 140-4'!$S$11)&gt;0,Q18-'Resultados ISO 140-4'!$S$11,0)</f>
        <v>9.5946863686974666</v>
      </c>
      <c r="BX18" s="144">
        <f>IF((R18-'Resultados ISO 140-4'!$T$11)&gt;0,R18-'Resultados ISO 140-4'!$T$11,0)</f>
        <v>0</v>
      </c>
      <c r="BY18" s="123">
        <f t="shared" si="25"/>
        <v>98.248314443360783</v>
      </c>
      <c r="BZ18" s="118">
        <f t="shared" si="31"/>
        <v>0</v>
      </c>
      <c r="CA18" s="118">
        <f t="shared" si="26"/>
        <v>0</v>
      </c>
      <c r="CB18" s="119"/>
      <c r="CC18" s="141">
        <f>IF((D18-'Resultados ISO 140-4'!$F$13)&gt;0,D18-'Resultados ISO 140-4'!$F$13,0)</f>
        <v>4.3086334215180813</v>
      </c>
      <c r="CD18" s="142">
        <f>IF((E18-'Resultados ISO 140-4'!$G$13)&gt;0,E18-'Resultados ISO 140-4'!$G$13,0)</f>
        <v>4.5937320680514233</v>
      </c>
      <c r="CE18" s="142">
        <f>IF((F18-'Resultados ISO 140-4'!$H$13)&gt;0,F18-'Resultados ISO 140-4'!$H$13,0)</f>
        <v>3.9866830270944149</v>
      </c>
      <c r="CF18" s="142">
        <f>IF((G18-'Resultados ISO 140-4'!$I$13)&gt;0,G18-'Resultados ISO 140-4'!$I$13,0)</f>
        <v>4.0091358230915688</v>
      </c>
      <c r="CG18" s="142">
        <f>IF((H18-'Resultados ISO 140-4'!$J$13)&gt;0,H18-'Resultados ISO 140-4'!$J$13,0)</f>
        <v>6.6329182028051221</v>
      </c>
      <c r="CH18" s="142">
        <f>IF((I18-'Resultados ISO 140-4'!$K$13)&gt;0,I18-'Resultados ISO 140-4'!$K$13,0)</f>
        <v>9.1843363327888952</v>
      </c>
      <c r="CI18" s="142">
        <f>IF((J18-'Resultados ISO 140-4'!$L$13)&gt;0,J18-'Resultados ISO 140-4'!$L$13,0)</f>
        <v>5.2370856164427408</v>
      </c>
      <c r="CJ18" s="142">
        <f>IF((K18-'Resultados ISO 140-4'!$M$13)&gt;0,K18-'Resultados ISO 140-4'!$M$13,0)</f>
        <v>7.6337853743068749</v>
      </c>
      <c r="CK18" s="142">
        <f>IF((L18-'Resultados ISO 140-4'!$N$13)&gt;0,L18-'Resultados ISO 140-4'!$N$13,0)</f>
        <v>6.7679139193534894</v>
      </c>
      <c r="CL18" s="142">
        <f>IF((M18-'Resultados ISO 140-4'!$O$13)&gt;0,M18-'Resultados ISO 140-4'!$O$13,0)</f>
        <v>8.4132128257789134</v>
      </c>
      <c r="CM18" s="142">
        <f>IF((N18-'Resultados ISO 140-4'!$P$13)&gt;0,N18-'Resultados ISO 140-4'!$P$13,0)</f>
        <v>13.912845103461997</v>
      </c>
      <c r="CN18" s="142">
        <f>IF((O18-'Resultados ISO 140-4'!$Q$13)&gt;0,O18-'Resultados ISO 140-4'!$Q$13,0)</f>
        <v>14.641466674105786</v>
      </c>
      <c r="CO18" s="142">
        <f>IF((P18-'Resultados ISO 140-4'!$R$13)&gt;0,P18-'Resultados ISO 140-4'!$R$13,0)</f>
        <v>14.610121328289239</v>
      </c>
      <c r="CP18" s="142">
        <f>IF((Q18-'Resultados ISO 140-4'!$S$13)&gt;0,Q18-'Resultados ISO 140-4'!$S$13,0)</f>
        <v>10.33588619525672</v>
      </c>
      <c r="CQ18" s="142">
        <f>IF((R18-'Resultados ISO 140-4'!$T$13)&gt;0,R18-'Resultados ISO 140-4'!$T$13,0)</f>
        <v>0</v>
      </c>
      <c r="CR18" s="143">
        <f>IF((S18-'Resultados ISO 140-4'!$U$13)&gt;0,S18-'Resultados ISO 140-4'!$U$13,0)</f>
        <v>0</v>
      </c>
      <c r="CS18" s="127">
        <f t="shared" si="32"/>
        <v>114.26775591234527</v>
      </c>
      <c r="CT18" s="128">
        <f t="shared" si="27"/>
        <v>0</v>
      </c>
      <c r="CU18" s="118">
        <f t="shared" si="33"/>
        <v>0</v>
      </c>
      <c r="CV18" s="118">
        <f t="shared" si="28"/>
        <v>0</v>
      </c>
    </row>
    <row r="19" spans="2:100" ht="14.25">
      <c r="B19" s="129">
        <v>-17</v>
      </c>
      <c r="C19" s="130">
        <f t="shared" si="4"/>
        <v>50</v>
      </c>
      <c r="D19" s="131">
        <f t="shared" si="5"/>
        <v>53</v>
      </c>
      <c r="E19" s="131">
        <f t="shared" si="6"/>
        <v>56</v>
      </c>
      <c r="F19" s="131">
        <f t="shared" si="7"/>
        <v>59</v>
      </c>
      <c r="G19" s="131">
        <f t="shared" si="8"/>
        <v>62</v>
      </c>
      <c r="H19" s="131">
        <f t="shared" si="9"/>
        <v>65</v>
      </c>
      <c r="I19" s="131">
        <f t="shared" si="10"/>
        <v>68</v>
      </c>
      <c r="J19" s="131">
        <f t="shared" si="11"/>
        <v>69</v>
      </c>
      <c r="K19" s="131">
        <f t="shared" si="12"/>
        <v>70</v>
      </c>
      <c r="L19" s="131">
        <f t="shared" si="13"/>
        <v>71</v>
      </c>
      <c r="M19" s="131">
        <f t="shared" si="14"/>
        <v>72</v>
      </c>
      <c r="N19" s="131">
        <f t="shared" si="15"/>
        <v>73</v>
      </c>
      <c r="O19" s="131">
        <f t="shared" si="16"/>
        <v>73</v>
      </c>
      <c r="P19" s="131">
        <f t="shared" si="17"/>
        <v>73</v>
      </c>
      <c r="Q19" s="131">
        <f t="shared" si="18"/>
        <v>73</v>
      </c>
      <c r="R19" s="132">
        <f t="shared" si="19"/>
        <v>73</v>
      </c>
      <c r="S19" s="133">
        <f t="shared" si="20"/>
        <v>73</v>
      </c>
      <c r="U19" s="134">
        <f>IF((C19-'Resultados ISO 140-4'!$E$7)&gt;0,C19-'Resultados ISO 140-4'!$E$7,0)</f>
        <v>3.1985559294042218</v>
      </c>
      <c r="V19" s="135">
        <f>IF((D19-'Resultados ISO 140-4'!$F$7)&gt;0,D19-'Resultados ISO 140-4'!$F$7,0)</f>
        <v>3.3086334215180813</v>
      </c>
      <c r="W19" s="135">
        <f>IF((E19-'Resultados ISO 140-4'!$G$7)&gt;0,E19-'Resultados ISO 140-4'!$G$7,0)</f>
        <v>3.5937320680514233</v>
      </c>
      <c r="X19" s="135">
        <f>IF((F19-'Resultados ISO 140-4'!$H$7)&gt;0,F19-'Resultados ISO 140-4'!$H$7,0)</f>
        <v>2.9866830270944149</v>
      </c>
      <c r="Y19" s="135">
        <f>IF((G19-'Resultados ISO 140-4'!$I$7)&gt;0,G19-'Resultados ISO 140-4'!$I$7,0)</f>
        <v>3.0091358230915688</v>
      </c>
      <c r="Z19" s="135">
        <f>IF((H19-'Resultados ISO 140-4'!$J$7)&gt;0,H19-'Resultados ISO 140-4'!$J$7,0)</f>
        <v>5.6329182028051221</v>
      </c>
      <c r="AA19" s="135">
        <f>IF((I19-'Resultados ISO 140-4'!$K$7)&gt;0,I19-'Resultados ISO 140-4'!$K$7,0)</f>
        <v>8.1843363327888952</v>
      </c>
      <c r="AB19" s="135">
        <f>IF((J19-'Resultados ISO 140-4'!$L$7)&gt;0,J19-'Resultados ISO 140-4'!$L$7,0)</f>
        <v>4.2370856164427408</v>
      </c>
      <c r="AC19" s="135">
        <f>IF((K19-'Resultados ISO 140-4'!$M$7)&gt;0,K19-'Resultados ISO 140-4'!$M$7,0)</f>
        <v>6.6337853743068749</v>
      </c>
      <c r="AD19" s="135">
        <f>IF((L19-'Resultados ISO 140-4'!$N$7)&gt;0,L19-'Resultados ISO 140-4'!$N$7,0)</f>
        <v>5.7679139193534894</v>
      </c>
      <c r="AE19" s="135">
        <f>IF((M19-'Resultados ISO 140-4'!$O$7)&gt;0,M19-'Resultados ISO 140-4'!$O$7,0)</f>
        <v>7.4132128257789134</v>
      </c>
      <c r="AF19" s="135">
        <f>IF((N19-'Resultados ISO 140-4'!$P$7)&gt;0,N19-'Resultados ISO 140-4'!$P$7,0)</f>
        <v>12.912845103461997</v>
      </c>
      <c r="AG19" s="135">
        <f>IF((O19-'Resultados ISO 140-4'!$Q$7)&gt;0,O19-'Resultados ISO 140-4'!$Q$7,0)</f>
        <v>13.641466674105786</v>
      </c>
      <c r="AH19" s="135">
        <f>IF((P19-'Resultados ISO 140-4'!$R$7)&gt;0,P19-'Resultados ISO 140-4'!$R$7,0)</f>
        <v>13.610121328289239</v>
      </c>
      <c r="AI19" s="135">
        <f>IF((Q19-'Resultados ISO 140-4'!$S$7)&gt;0,Q19-'Resultados ISO 140-4'!$S$7,0)</f>
        <v>9.3358861952567196</v>
      </c>
      <c r="AJ19" s="133">
        <f>IF((R19-'Resultados ISO 140-4'!$T$7)&gt;0,R19-'Resultados ISO 140-4'!$T$7,0)</f>
        <v>0</v>
      </c>
      <c r="AK19" s="114">
        <f t="shared" si="21"/>
        <v>103.46631184174949</v>
      </c>
      <c r="AL19" s="118">
        <f t="shared" si="29"/>
        <v>0</v>
      </c>
      <c r="AM19" s="116">
        <f t="shared" si="22"/>
        <v>0</v>
      </c>
      <c r="AO19" s="134">
        <f>IF((C19-'Resultados ISO 140-4'!$E$9)&gt;0,C19-'Resultados ISO 140-4'!$E$9,0)</f>
        <v>2.7409810237974739</v>
      </c>
      <c r="AP19" s="135">
        <f>IF((D19-'Resultados ISO 140-4'!$F$9)&gt;0,D19-'Resultados ISO 140-4'!$F$9,0)</f>
        <v>2.8510585159113262</v>
      </c>
      <c r="AQ19" s="135">
        <f>IF((E19-'Resultados ISO 140-4'!$G$9)&gt;0,E19-'Resultados ISO 140-4'!$G$9,0)</f>
        <v>3.1361571624446682</v>
      </c>
      <c r="AR19" s="135">
        <f>IF((F19-'Resultados ISO 140-4'!$H$9)&gt;0,F19-'Resultados ISO 140-4'!$H$9,0)</f>
        <v>2.5291081214876598</v>
      </c>
      <c r="AS19" s="135">
        <f>IF((G19-'Resultados ISO 140-4'!$I$9)&gt;0,G19-'Resultados ISO 140-4'!$I$9,0)</f>
        <v>2.5515609174848137</v>
      </c>
      <c r="AT19" s="135">
        <f>IF((H19-'Resultados ISO 140-4'!$J$9)&gt;0,H19-'Resultados ISO 140-4'!$J$9,0)</f>
        <v>5.1753432971983671</v>
      </c>
      <c r="AU19" s="135">
        <f>IF((I19-'Resultados ISO 140-4'!$K$9)&gt;0,I19-'Resultados ISO 140-4'!$K$9,0)</f>
        <v>7.7267614271821472</v>
      </c>
      <c r="AV19" s="135">
        <f>IF((J19-'Resultados ISO 140-4'!$L$9)&gt;0,J19-'Resultados ISO 140-4'!$L$9,0)</f>
        <v>3.7795107108359929</v>
      </c>
      <c r="AW19" s="135">
        <f>IF((K19-'Resultados ISO 140-4'!$M$9)&gt;0,K19-'Resultados ISO 140-4'!$M$9,0)</f>
        <v>6.1762104687001269</v>
      </c>
      <c r="AX19" s="135">
        <f>IF((L19-'Resultados ISO 140-4'!$N$9)&gt;0,L19-'Resultados ISO 140-4'!$N$9,0)</f>
        <v>5.3103390137467272</v>
      </c>
      <c r="AY19" s="135">
        <f>IF((M19-'Resultados ISO 140-4'!$O$9)&gt;0,M19-'Resultados ISO 140-4'!$O$9,0)</f>
        <v>6.9556379201721654</v>
      </c>
      <c r="AZ19" s="135">
        <f>IF((N19-'Resultados ISO 140-4'!$P$9)&gt;0,N19-'Resultados ISO 140-4'!$P$9,0)</f>
        <v>12.455270197855249</v>
      </c>
      <c r="BA19" s="135">
        <f>IF((O19-'Resultados ISO 140-4'!$Q$9)&gt;0,O19-'Resultados ISO 140-4'!$Q$9,0)</f>
        <v>13.183891768499038</v>
      </c>
      <c r="BB19" s="135">
        <f>IF((P19-'Resultados ISO 140-4'!$R$9)&gt;0,P19-'Resultados ISO 140-4'!$R$9,0)</f>
        <v>13.152546422682484</v>
      </c>
      <c r="BC19" s="135">
        <f>IF((Q19-'Resultados ISO 140-4'!$S$9)&gt;0,Q19-'Resultados ISO 140-4'!$S$9,0)</f>
        <v>8.8783112896499716</v>
      </c>
      <c r="BD19" s="133">
        <f>IF((R19-'Resultados ISO 140-4'!$T$9)&gt;0,R19-'Resultados ISO 140-4'!$T$9,0)</f>
        <v>0</v>
      </c>
      <c r="BE19" s="117">
        <f t="shared" si="23"/>
        <v>96.602688257648211</v>
      </c>
      <c r="BF19" s="137">
        <f t="shared" si="30"/>
        <v>0</v>
      </c>
      <c r="BG19" s="118">
        <f t="shared" si="24"/>
        <v>0</v>
      </c>
      <c r="BH19" s="119"/>
      <c r="BI19" s="138">
        <f>IF((C19-'Resultados ISO 140-4'!$E$11)&gt;0,C19-'Resultados ISO 140-4'!$E$11,0)</f>
        <v>1.1573561028449788</v>
      </c>
      <c r="BJ19" s="139">
        <f>IF((D19-'Resultados ISO 140-4'!$F$11)&gt;0,D19-'Resultados ISO 140-4'!$F$11,0)</f>
        <v>1.2674335949588311</v>
      </c>
      <c r="BK19" s="139">
        <f>IF((E19-'Resultados ISO 140-4'!$G$11)&gt;0,E19-'Resultados ISO 140-4'!$G$11,0)</f>
        <v>1.5525322414921732</v>
      </c>
      <c r="BL19" s="139">
        <f>IF((F19-'Resultados ISO 140-4'!$H$11)&gt;0,F19-'Resultados ISO 140-4'!$H$11,0)</f>
        <v>0.94548320053516477</v>
      </c>
      <c r="BM19" s="139">
        <f>IF((G19-'Resultados ISO 140-4'!$I$11)&gt;0,G19-'Resultados ISO 140-4'!$I$11,0)</f>
        <v>0.96793599653231865</v>
      </c>
      <c r="BN19" s="139">
        <f>IF((H19-'Resultados ISO 140-4'!$J$11)&gt;0,H19-'Resultados ISO 140-4'!$J$11,0)</f>
        <v>3.591718376245872</v>
      </c>
      <c r="BO19" s="139">
        <f>IF((I19-'Resultados ISO 140-4'!$K$11)&gt;0,I19-'Resultados ISO 140-4'!$K$11,0)</f>
        <v>6.1431365062296521</v>
      </c>
      <c r="BP19" s="139">
        <f>IF((J19-'Resultados ISO 140-4'!$L$11)&gt;0,J19-'Resultados ISO 140-4'!$L$11,0)</f>
        <v>3.4958857898835021</v>
      </c>
      <c r="BQ19" s="139">
        <f>IF((K19-'Resultados ISO 140-4'!$M$11)&gt;0,K19-'Resultados ISO 140-4'!$M$11,0)</f>
        <v>5.892585547747629</v>
      </c>
      <c r="BR19" s="139">
        <f>IF((L19-'Resultados ISO 140-4'!$N$11)&gt;0,L19-'Resultados ISO 140-4'!$N$11,0)</f>
        <v>5.0267140927942364</v>
      </c>
      <c r="BS19" s="139">
        <f>IF((M19-'Resultados ISO 140-4'!$O$11)&gt;0,M19-'Resultados ISO 140-4'!$O$11,0)</f>
        <v>6.6720129992196746</v>
      </c>
      <c r="BT19" s="139">
        <f>IF((N19-'Resultados ISO 140-4'!$P$11)&gt;0,N19-'Resultados ISO 140-4'!$P$11,0)</f>
        <v>12.171645276902758</v>
      </c>
      <c r="BU19" s="139">
        <f>IF((O19-'Resultados ISO 140-4'!$Q$11)&gt;0,O19-'Resultados ISO 140-4'!$Q$11,0)</f>
        <v>12.900266847546533</v>
      </c>
      <c r="BV19" s="139">
        <f>IF((P19-'Resultados ISO 140-4'!$R$11)&gt;0,P19-'Resultados ISO 140-4'!$R$11,0)</f>
        <v>12.86892150173</v>
      </c>
      <c r="BW19" s="139">
        <f>IF((Q19-'Resultados ISO 140-4'!$S$11)&gt;0,Q19-'Resultados ISO 140-4'!$S$11,0)</f>
        <v>8.5946863686974666</v>
      </c>
      <c r="BX19" s="144">
        <f>IF((R19-'Resultados ISO 140-4'!$T$11)&gt;0,R19-'Resultados ISO 140-4'!$T$11,0)</f>
        <v>0</v>
      </c>
      <c r="BY19" s="123">
        <f t="shared" si="25"/>
        <v>83.248314443360783</v>
      </c>
      <c r="BZ19" s="118">
        <f t="shared" si="31"/>
        <v>0</v>
      </c>
      <c r="CA19" s="118">
        <f t="shared" si="26"/>
        <v>0</v>
      </c>
      <c r="CB19" s="119"/>
      <c r="CC19" s="141">
        <f>IF((D19-'Resultados ISO 140-4'!$F$13)&gt;0,D19-'Resultados ISO 140-4'!$F$13,0)</f>
        <v>3.3086334215180813</v>
      </c>
      <c r="CD19" s="142">
        <f>IF((E19-'Resultados ISO 140-4'!$G$13)&gt;0,E19-'Resultados ISO 140-4'!$G$13,0)</f>
        <v>3.5937320680514233</v>
      </c>
      <c r="CE19" s="142">
        <f>IF((F19-'Resultados ISO 140-4'!$H$13)&gt;0,F19-'Resultados ISO 140-4'!$H$13,0)</f>
        <v>2.9866830270944149</v>
      </c>
      <c r="CF19" s="142">
        <f>IF((G19-'Resultados ISO 140-4'!$I$13)&gt;0,G19-'Resultados ISO 140-4'!$I$13,0)</f>
        <v>3.0091358230915688</v>
      </c>
      <c r="CG19" s="142">
        <f>IF((H19-'Resultados ISO 140-4'!$J$13)&gt;0,H19-'Resultados ISO 140-4'!$J$13,0)</f>
        <v>5.6329182028051221</v>
      </c>
      <c r="CH19" s="142">
        <f>IF((I19-'Resultados ISO 140-4'!$K$13)&gt;0,I19-'Resultados ISO 140-4'!$K$13,0)</f>
        <v>8.1843363327888952</v>
      </c>
      <c r="CI19" s="142">
        <f>IF((J19-'Resultados ISO 140-4'!$L$13)&gt;0,J19-'Resultados ISO 140-4'!$L$13,0)</f>
        <v>4.2370856164427408</v>
      </c>
      <c r="CJ19" s="142">
        <f>IF((K19-'Resultados ISO 140-4'!$M$13)&gt;0,K19-'Resultados ISO 140-4'!$M$13,0)</f>
        <v>6.6337853743068749</v>
      </c>
      <c r="CK19" s="142">
        <f>IF((L19-'Resultados ISO 140-4'!$N$13)&gt;0,L19-'Resultados ISO 140-4'!$N$13,0)</f>
        <v>5.7679139193534894</v>
      </c>
      <c r="CL19" s="142">
        <f>IF((M19-'Resultados ISO 140-4'!$O$13)&gt;0,M19-'Resultados ISO 140-4'!$O$13,0)</f>
        <v>7.4132128257789134</v>
      </c>
      <c r="CM19" s="142">
        <f>IF((N19-'Resultados ISO 140-4'!$P$13)&gt;0,N19-'Resultados ISO 140-4'!$P$13,0)</f>
        <v>12.912845103461997</v>
      </c>
      <c r="CN19" s="142">
        <f>IF((O19-'Resultados ISO 140-4'!$Q$13)&gt;0,O19-'Resultados ISO 140-4'!$Q$13,0)</f>
        <v>13.641466674105786</v>
      </c>
      <c r="CO19" s="142">
        <f>IF((P19-'Resultados ISO 140-4'!$R$13)&gt;0,P19-'Resultados ISO 140-4'!$R$13,0)</f>
        <v>13.610121328289239</v>
      </c>
      <c r="CP19" s="142">
        <f>IF((Q19-'Resultados ISO 140-4'!$S$13)&gt;0,Q19-'Resultados ISO 140-4'!$S$13,0)</f>
        <v>9.3358861952567196</v>
      </c>
      <c r="CQ19" s="142">
        <f>IF((R19-'Resultados ISO 140-4'!$T$13)&gt;0,R19-'Resultados ISO 140-4'!$T$13,0)</f>
        <v>0</v>
      </c>
      <c r="CR19" s="143">
        <f>IF((S19-'Resultados ISO 140-4'!$U$13)&gt;0,S19-'Resultados ISO 140-4'!$U$13,0)</f>
        <v>0</v>
      </c>
      <c r="CS19" s="127">
        <f t="shared" si="32"/>
        <v>100.26775591234527</v>
      </c>
      <c r="CT19" s="128">
        <f t="shared" si="27"/>
        <v>0</v>
      </c>
      <c r="CU19" s="118">
        <f t="shared" si="33"/>
        <v>0</v>
      </c>
      <c r="CV19" s="118">
        <f t="shared" si="28"/>
        <v>0</v>
      </c>
    </row>
    <row r="20" spans="2:100" ht="14.25">
      <c r="B20" s="129">
        <v>-16</v>
      </c>
      <c r="C20" s="130">
        <f t="shared" si="4"/>
        <v>49</v>
      </c>
      <c r="D20" s="131">
        <f t="shared" si="5"/>
        <v>52</v>
      </c>
      <c r="E20" s="131">
        <f t="shared" si="6"/>
        <v>55</v>
      </c>
      <c r="F20" s="131">
        <f t="shared" si="7"/>
        <v>58</v>
      </c>
      <c r="G20" s="131">
        <f t="shared" si="8"/>
        <v>61</v>
      </c>
      <c r="H20" s="131">
        <f t="shared" si="9"/>
        <v>64</v>
      </c>
      <c r="I20" s="131">
        <f t="shared" si="10"/>
        <v>67</v>
      </c>
      <c r="J20" s="131">
        <f t="shared" si="11"/>
        <v>68</v>
      </c>
      <c r="K20" s="131">
        <f t="shared" si="12"/>
        <v>69</v>
      </c>
      <c r="L20" s="131">
        <f t="shared" si="13"/>
        <v>70</v>
      </c>
      <c r="M20" s="131">
        <f t="shared" si="14"/>
        <v>71</v>
      </c>
      <c r="N20" s="131">
        <f t="shared" si="15"/>
        <v>72</v>
      </c>
      <c r="O20" s="131">
        <f t="shared" si="16"/>
        <v>72</v>
      </c>
      <c r="P20" s="131">
        <f t="shared" si="17"/>
        <v>72</v>
      </c>
      <c r="Q20" s="131">
        <f t="shared" si="18"/>
        <v>72</v>
      </c>
      <c r="R20" s="132">
        <f t="shared" si="19"/>
        <v>72</v>
      </c>
      <c r="S20" s="133">
        <f t="shared" si="20"/>
        <v>72</v>
      </c>
      <c r="U20" s="134">
        <f>IF((C20-'Resultados ISO 140-4'!$E$7)&gt;0,C20-'Resultados ISO 140-4'!$E$7,0)</f>
        <v>2.1985559294042218</v>
      </c>
      <c r="V20" s="135">
        <f>IF((D20-'Resultados ISO 140-4'!$F$7)&gt;0,D20-'Resultados ISO 140-4'!$F$7,0)</f>
        <v>2.3086334215180813</v>
      </c>
      <c r="W20" s="135">
        <f>IF((E20-'Resultados ISO 140-4'!$G$7)&gt;0,E20-'Resultados ISO 140-4'!$G$7,0)</f>
        <v>2.5937320680514233</v>
      </c>
      <c r="X20" s="135">
        <f>IF((F20-'Resultados ISO 140-4'!$H$7)&gt;0,F20-'Resultados ISO 140-4'!$H$7,0)</f>
        <v>1.9866830270944149</v>
      </c>
      <c r="Y20" s="135">
        <f>IF((G20-'Resultados ISO 140-4'!$I$7)&gt;0,G20-'Resultados ISO 140-4'!$I$7,0)</f>
        <v>2.0091358230915688</v>
      </c>
      <c r="Z20" s="135">
        <f>IF((H20-'Resultados ISO 140-4'!$J$7)&gt;0,H20-'Resultados ISO 140-4'!$J$7,0)</f>
        <v>4.6329182028051221</v>
      </c>
      <c r="AA20" s="135">
        <f>IF((I20-'Resultados ISO 140-4'!$K$7)&gt;0,I20-'Resultados ISO 140-4'!$K$7,0)</f>
        <v>7.1843363327888952</v>
      </c>
      <c r="AB20" s="135">
        <f>IF((J20-'Resultados ISO 140-4'!$L$7)&gt;0,J20-'Resultados ISO 140-4'!$L$7,0)</f>
        <v>3.2370856164427408</v>
      </c>
      <c r="AC20" s="135">
        <f>IF((K20-'Resultados ISO 140-4'!$M$7)&gt;0,K20-'Resultados ISO 140-4'!$M$7,0)</f>
        <v>5.6337853743068749</v>
      </c>
      <c r="AD20" s="135">
        <f>IF((L20-'Resultados ISO 140-4'!$N$7)&gt;0,L20-'Resultados ISO 140-4'!$N$7,0)</f>
        <v>4.7679139193534894</v>
      </c>
      <c r="AE20" s="135">
        <f>IF((M20-'Resultados ISO 140-4'!$O$7)&gt;0,M20-'Resultados ISO 140-4'!$O$7,0)</f>
        <v>6.4132128257789134</v>
      </c>
      <c r="AF20" s="135">
        <f>IF((N20-'Resultados ISO 140-4'!$P$7)&gt;0,N20-'Resultados ISO 140-4'!$P$7,0)</f>
        <v>11.912845103461997</v>
      </c>
      <c r="AG20" s="135">
        <f>IF((O20-'Resultados ISO 140-4'!$Q$7)&gt;0,O20-'Resultados ISO 140-4'!$Q$7,0)</f>
        <v>12.641466674105786</v>
      </c>
      <c r="AH20" s="135">
        <f>IF((P20-'Resultados ISO 140-4'!$R$7)&gt;0,P20-'Resultados ISO 140-4'!$R$7,0)</f>
        <v>12.610121328289239</v>
      </c>
      <c r="AI20" s="135">
        <f>IF((Q20-'Resultados ISO 140-4'!$S$7)&gt;0,Q20-'Resultados ISO 140-4'!$S$7,0)</f>
        <v>8.3358861952567196</v>
      </c>
      <c r="AJ20" s="133">
        <f>IF((R20-'Resultados ISO 140-4'!$T$7)&gt;0,R20-'Resultados ISO 140-4'!$T$7,0)</f>
        <v>0</v>
      </c>
      <c r="AK20" s="114">
        <f t="shared" si="21"/>
        <v>88.466311841749487</v>
      </c>
      <c r="AL20" s="118">
        <f t="shared" si="29"/>
        <v>0</v>
      </c>
      <c r="AM20" s="116">
        <f t="shared" si="22"/>
        <v>0</v>
      </c>
      <c r="AO20" s="134">
        <f>IF((C20-'Resultados ISO 140-4'!$E$9)&gt;0,C20-'Resultados ISO 140-4'!$E$9,0)</f>
        <v>1.7409810237974739</v>
      </c>
      <c r="AP20" s="135">
        <f>IF((D20-'Resultados ISO 140-4'!$F$9)&gt;0,D20-'Resultados ISO 140-4'!$F$9,0)</f>
        <v>1.8510585159113262</v>
      </c>
      <c r="AQ20" s="135">
        <f>IF((E20-'Resultados ISO 140-4'!$G$9)&gt;0,E20-'Resultados ISO 140-4'!$G$9,0)</f>
        <v>2.1361571624446682</v>
      </c>
      <c r="AR20" s="135">
        <f>IF((F20-'Resultados ISO 140-4'!$H$9)&gt;0,F20-'Resultados ISO 140-4'!$H$9,0)</f>
        <v>1.5291081214876598</v>
      </c>
      <c r="AS20" s="135">
        <f>IF((G20-'Resultados ISO 140-4'!$I$9)&gt;0,G20-'Resultados ISO 140-4'!$I$9,0)</f>
        <v>1.5515609174848137</v>
      </c>
      <c r="AT20" s="135">
        <f>IF((H20-'Resultados ISO 140-4'!$J$9)&gt;0,H20-'Resultados ISO 140-4'!$J$9,0)</f>
        <v>4.1753432971983671</v>
      </c>
      <c r="AU20" s="135">
        <f>IF((I20-'Resultados ISO 140-4'!$K$9)&gt;0,I20-'Resultados ISO 140-4'!$K$9,0)</f>
        <v>6.7267614271821472</v>
      </c>
      <c r="AV20" s="135">
        <f>IF((J20-'Resultados ISO 140-4'!$L$9)&gt;0,J20-'Resultados ISO 140-4'!$L$9,0)</f>
        <v>2.7795107108359929</v>
      </c>
      <c r="AW20" s="135">
        <f>IF((K20-'Resultados ISO 140-4'!$M$9)&gt;0,K20-'Resultados ISO 140-4'!$M$9,0)</f>
        <v>5.1762104687001269</v>
      </c>
      <c r="AX20" s="135">
        <f>IF((L20-'Resultados ISO 140-4'!$N$9)&gt;0,L20-'Resultados ISO 140-4'!$N$9,0)</f>
        <v>4.3103390137467272</v>
      </c>
      <c r="AY20" s="135">
        <f>IF((M20-'Resultados ISO 140-4'!$O$9)&gt;0,M20-'Resultados ISO 140-4'!$O$9,0)</f>
        <v>5.9556379201721654</v>
      </c>
      <c r="AZ20" s="135">
        <f>IF((N20-'Resultados ISO 140-4'!$P$9)&gt;0,N20-'Resultados ISO 140-4'!$P$9,0)</f>
        <v>11.455270197855249</v>
      </c>
      <c r="BA20" s="135">
        <f>IF((O20-'Resultados ISO 140-4'!$Q$9)&gt;0,O20-'Resultados ISO 140-4'!$Q$9,0)</f>
        <v>12.183891768499038</v>
      </c>
      <c r="BB20" s="135">
        <f>IF((P20-'Resultados ISO 140-4'!$R$9)&gt;0,P20-'Resultados ISO 140-4'!$R$9,0)</f>
        <v>12.152546422682484</v>
      </c>
      <c r="BC20" s="135">
        <f>IF((Q20-'Resultados ISO 140-4'!$S$9)&gt;0,Q20-'Resultados ISO 140-4'!$S$9,0)</f>
        <v>7.8783112896499716</v>
      </c>
      <c r="BD20" s="133">
        <f>IF((R20-'Resultados ISO 140-4'!$T$9)&gt;0,R20-'Resultados ISO 140-4'!$T$9,0)</f>
        <v>0</v>
      </c>
      <c r="BE20" s="117">
        <f t="shared" si="23"/>
        <v>81.602688257648211</v>
      </c>
      <c r="BF20" s="137">
        <f t="shared" si="30"/>
        <v>0</v>
      </c>
      <c r="BG20" s="118">
        <f t="shared" si="24"/>
        <v>0</v>
      </c>
      <c r="BH20" s="119"/>
      <c r="BI20" s="138">
        <f>IF((C20-'Resultados ISO 140-4'!$E$11)&gt;0,C20-'Resultados ISO 140-4'!$E$11,0)</f>
        <v>0.15735610284497881</v>
      </c>
      <c r="BJ20" s="139">
        <f>IF((D20-'Resultados ISO 140-4'!$F$11)&gt;0,D20-'Resultados ISO 140-4'!$F$11,0)</f>
        <v>0.26743359495883112</v>
      </c>
      <c r="BK20" s="139">
        <f>IF((E20-'Resultados ISO 140-4'!$G$11)&gt;0,E20-'Resultados ISO 140-4'!$G$11,0)</f>
        <v>0.55253224149217317</v>
      </c>
      <c r="BL20" s="145">
        <f>IF((F20-'Resultados ISO 140-4'!$H$11)&gt;0,F20-'Resultados ISO 140-4'!$H$11,0)</f>
        <v>0</v>
      </c>
      <c r="BM20" s="145">
        <f>IF((G20-'Resultados ISO 140-4'!$I$11)&gt;0,G20-'Resultados ISO 140-4'!$I$11,0)</f>
        <v>0</v>
      </c>
      <c r="BN20" s="139">
        <f>IF((H20-'Resultados ISO 140-4'!$J$11)&gt;0,H20-'Resultados ISO 140-4'!$J$11,0)</f>
        <v>2.591718376245872</v>
      </c>
      <c r="BO20" s="139">
        <f>IF((I20-'Resultados ISO 140-4'!$K$11)&gt;0,I20-'Resultados ISO 140-4'!$K$11,0)</f>
        <v>5.1431365062296521</v>
      </c>
      <c r="BP20" s="139">
        <f>IF((J20-'Resultados ISO 140-4'!$L$11)&gt;0,J20-'Resultados ISO 140-4'!$L$11,0)</f>
        <v>2.4958857898835021</v>
      </c>
      <c r="BQ20" s="139">
        <f>IF((K20-'Resultados ISO 140-4'!$M$11)&gt;0,K20-'Resultados ISO 140-4'!$M$11,0)</f>
        <v>4.892585547747629</v>
      </c>
      <c r="BR20" s="139">
        <f>IF((L20-'Resultados ISO 140-4'!$N$11)&gt;0,L20-'Resultados ISO 140-4'!$N$11,0)</f>
        <v>4.0267140927942364</v>
      </c>
      <c r="BS20" s="139">
        <f>IF((M20-'Resultados ISO 140-4'!$O$11)&gt;0,M20-'Resultados ISO 140-4'!$O$11,0)</f>
        <v>5.6720129992196746</v>
      </c>
      <c r="BT20" s="139">
        <f>IF((N20-'Resultados ISO 140-4'!$P$11)&gt;0,N20-'Resultados ISO 140-4'!$P$11,0)</f>
        <v>11.171645276902758</v>
      </c>
      <c r="BU20" s="139">
        <f>IF((O20-'Resultados ISO 140-4'!$Q$11)&gt;0,O20-'Resultados ISO 140-4'!$Q$11,0)</f>
        <v>11.900266847546533</v>
      </c>
      <c r="BV20" s="139">
        <f>IF((P20-'Resultados ISO 140-4'!$R$11)&gt;0,P20-'Resultados ISO 140-4'!$R$11,0)</f>
        <v>11.86892150173</v>
      </c>
      <c r="BW20" s="139">
        <f>IF((Q20-'Resultados ISO 140-4'!$S$11)&gt;0,Q20-'Resultados ISO 140-4'!$S$11,0)</f>
        <v>7.5946863686974666</v>
      </c>
      <c r="BX20" s="144">
        <f>IF((R20-'Resultados ISO 140-4'!$T$11)&gt;0,R20-'Resultados ISO 140-4'!$T$11,0)</f>
        <v>0</v>
      </c>
      <c r="BY20" s="123">
        <f t="shared" si="25"/>
        <v>68.334895246293314</v>
      </c>
      <c r="BZ20" s="118">
        <f t="shared" si="31"/>
        <v>0</v>
      </c>
      <c r="CA20" s="118">
        <f t="shared" si="26"/>
        <v>0</v>
      </c>
      <c r="CB20" s="119"/>
      <c r="CC20" s="141">
        <f>IF((D20-'Resultados ISO 140-4'!$F$13)&gt;0,D20-'Resultados ISO 140-4'!$F$13,0)</f>
        <v>2.3086334215180813</v>
      </c>
      <c r="CD20" s="142">
        <f>IF((E20-'Resultados ISO 140-4'!$G$13)&gt;0,E20-'Resultados ISO 140-4'!$G$13,0)</f>
        <v>2.5937320680514233</v>
      </c>
      <c r="CE20" s="142">
        <f>IF((F20-'Resultados ISO 140-4'!$H$13)&gt;0,F20-'Resultados ISO 140-4'!$H$13,0)</f>
        <v>1.9866830270944149</v>
      </c>
      <c r="CF20" s="142">
        <f>IF((G20-'Resultados ISO 140-4'!$I$13)&gt;0,G20-'Resultados ISO 140-4'!$I$13,0)</f>
        <v>2.0091358230915688</v>
      </c>
      <c r="CG20" s="142">
        <f>IF((H20-'Resultados ISO 140-4'!$J$13)&gt;0,H20-'Resultados ISO 140-4'!$J$13,0)</f>
        <v>4.6329182028051221</v>
      </c>
      <c r="CH20" s="142">
        <f>IF((I20-'Resultados ISO 140-4'!$K$13)&gt;0,I20-'Resultados ISO 140-4'!$K$13,0)</f>
        <v>7.1843363327888952</v>
      </c>
      <c r="CI20" s="142">
        <f>IF((J20-'Resultados ISO 140-4'!$L$13)&gt;0,J20-'Resultados ISO 140-4'!$L$13,0)</f>
        <v>3.2370856164427408</v>
      </c>
      <c r="CJ20" s="142">
        <f>IF((K20-'Resultados ISO 140-4'!$M$13)&gt;0,K20-'Resultados ISO 140-4'!$M$13,0)</f>
        <v>5.6337853743068749</v>
      </c>
      <c r="CK20" s="142">
        <f>IF((L20-'Resultados ISO 140-4'!$N$13)&gt;0,L20-'Resultados ISO 140-4'!$N$13,0)</f>
        <v>4.7679139193534894</v>
      </c>
      <c r="CL20" s="142">
        <f>IF((M20-'Resultados ISO 140-4'!$O$13)&gt;0,M20-'Resultados ISO 140-4'!$O$13,0)</f>
        <v>6.4132128257789134</v>
      </c>
      <c r="CM20" s="142">
        <f>IF((N20-'Resultados ISO 140-4'!$P$13)&gt;0,N20-'Resultados ISO 140-4'!$P$13,0)</f>
        <v>11.912845103461997</v>
      </c>
      <c r="CN20" s="142">
        <f>IF((O20-'Resultados ISO 140-4'!$Q$13)&gt;0,O20-'Resultados ISO 140-4'!$Q$13,0)</f>
        <v>12.641466674105786</v>
      </c>
      <c r="CO20" s="142">
        <f>IF((P20-'Resultados ISO 140-4'!$R$13)&gt;0,P20-'Resultados ISO 140-4'!$R$13,0)</f>
        <v>12.610121328289239</v>
      </c>
      <c r="CP20" s="142">
        <f>IF((Q20-'Resultados ISO 140-4'!$S$13)&gt;0,Q20-'Resultados ISO 140-4'!$S$13,0)</f>
        <v>8.3358861952567196</v>
      </c>
      <c r="CQ20" s="142">
        <f>IF((R20-'Resultados ISO 140-4'!$T$13)&gt;0,R20-'Resultados ISO 140-4'!$T$13,0)</f>
        <v>0</v>
      </c>
      <c r="CR20" s="143">
        <f>IF((S20-'Resultados ISO 140-4'!$U$13)&gt;0,S20-'Resultados ISO 140-4'!$U$13,0)</f>
        <v>0</v>
      </c>
      <c r="CS20" s="127">
        <f t="shared" si="32"/>
        <v>86.267755912345265</v>
      </c>
      <c r="CT20" s="128">
        <f t="shared" si="27"/>
        <v>0</v>
      </c>
      <c r="CU20" s="118">
        <f t="shared" si="33"/>
        <v>0</v>
      </c>
      <c r="CV20" s="118">
        <f t="shared" si="28"/>
        <v>0</v>
      </c>
    </row>
    <row r="21" spans="2:100" ht="14.25">
      <c r="B21" s="129">
        <v>-15</v>
      </c>
      <c r="C21" s="130">
        <f t="shared" si="4"/>
        <v>48</v>
      </c>
      <c r="D21" s="131">
        <f t="shared" si="5"/>
        <v>51</v>
      </c>
      <c r="E21" s="131">
        <f t="shared" si="6"/>
        <v>54</v>
      </c>
      <c r="F21" s="131">
        <f t="shared" si="7"/>
        <v>57</v>
      </c>
      <c r="G21" s="131">
        <f t="shared" si="8"/>
        <v>60</v>
      </c>
      <c r="H21" s="131">
        <f t="shared" si="9"/>
        <v>63</v>
      </c>
      <c r="I21" s="131">
        <f t="shared" si="10"/>
        <v>66</v>
      </c>
      <c r="J21" s="131">
        <f t="shared" si="11"/>
        <v>67</v>
      </c>
      <c r="K21" s="131">
        <f t="shared" si="12"/>
        <v>68</v>
      </c>
      <c r="L21" s="131">
        <f t="shared" si="13"/>
        <v>69</v>
      </c>
      <c r="M21" s="131">
        <f t="shared" si="14"/>
        <v>70</v>
      </c>
      <c r="N21" s="131">
        <f t="shared" si="15"/>
        <v>71</v>
      </c>
      <c r="O21" s="131">
        <f t="shared" si="16"/>
        <v>71</v>
      </c>
      <c r="P21" s="131">
        <f t="shared" si="17"/>
        <v>71</v>
      </c>
      <c r="Q21" s="131">
        <f t="shared" si="18"/>
        <v>71</v>
      </c>
      <c r="R21" s="132">
        <f t="shared" si="19"/>
        <v>71</v>
      </c>
      <c r="S21" s="133">
        <f t="shared" si="20"/>
        <v>71</v>
      </c>
      <c r="U21" s="134">
        <f>IF((C21-'Resultados ISO 140-4'!$E$7)&gt;0,C21-'Resultados ISO 140-4'!$E$7,0)</f>
        <v>1.1985559294042218</v>
      </c>
      <c r="V21" s="135">
        <f>IF((D21-'Resultados ISO 140-4'!$F$7)&gt;0,D21-'Resultados ISO 140-4'!$F$7,0)</f>
        <v>1.3086334215180813</v>
      </c>
      <c r="W21" s="135">
        <f>IF((E21-'Resultados ISO 140-4'!$G$7)&gt;0,E21-'Resultados ISO 140-4'!$G$7,0)</f>
        <v>1.5937320680514233</v>
      </c>
      <c r="X21" s="135">
        <f>IF((F21-'Resultados ISO 140-4'!$H$7)&gt;0,F21-'Resultados ISO 140-4'!$H$7,0)</f>
        <v>0.98668302709441491</v>
      </c>
      <c r="Y21" s="135">
        <f>IF((G21-'Resultados ISO 140-4'!$I$7)&gt;0,G21-'Resultados ISO 140-4'!$I$7,0)</f>
        <v>1.0091358230915688</v>
      </c>
      <c r="Z21" s="135">
        <f>IF((H21-'Resultados ISO 140-4'!$J$7)&gt;0,H21-'Resultados ISO 140-4'!$J$7,0)</f>
        <v>3.6329182028051221</v>
      </c>
      <c r="AA21" s="135">
        <f>IF((I21-'Resultados ISO 140-4'!$K$7)&gt;0,I21-'Resultados ISO 140-4'!$K$7,0)</f>
        <v>6.1843363327888952</v>
      </c>
      <c r="AB21" s="135">
        <f>IF((J21-'Resultados ISO 140-4'!$L$7)&gt;0,J21-'Resultados ISO 140-4'!$L$7,0)</f>
        <v>2.2370856164427408</v>
      </c>
      <c r="AC21" s="135">
        <f>IF((K21-'Resultados ISO 140-4'!$M$7)&gt;0,K21-'Resultados ISO 140-4'!$M$7,0)</f>
        <v>4.6337853743068749</v>
      </c>
      <c r="AD21" s="135">
        <f>IF((L21-'Resultados ISO 140-4'!$N$7)&gt;0,L21-'Resultados ISO 140-4'!$N$7,0)</f>
        <v>3.7679139193534894</v>
      </c>
      <c r="AE21" s="135">
        <f>IF((M21-'Resultados ISO 140-4'!$O$7)&gt;0,M21-'Resultados ISO 140-4'!$O$7,0)</f>
        <v>5.4132128257789134</v>
      </c>
      <c r="AF21" s="135">
        <f>IF((N21-'Resultados ISO 140-4'!$P$7)&gt;0,N21-'Resultados ISO 140-4'!$P$7,0)</f>
        <v>10.912845103461997</v>
      </c>
      <c r="AG21" s="135">
        <f>IF((O21-'Resultados ISO 140-4'!$Q$7)&gt;0,O21-'Resultados ISO 140-4'!$Q$7,0)</f>
        <v>11.641466674105786</v>
      </c>
      <c r="AH21" s="135">
        <f>IF((P21-'Resultados ISO 140-4'!$R$7)&gt;0,P21-'Resultados ISO 140-4'!$R$7,0)</f>
        <v>11.610121328289239</v>
      </c>
      <c r="AI21" s="135">
        <f>IF((Q21-'Resultados ISO 140-4'!$S$7)&gt;0,Q21-'Resultados ISO 140-4'!$S$7,0)</f>
        <v>7.3358861952567196</v>
      </c>
      <c r="AJ21" s="133">
        <f>IF((R21-'Resultados ISO 140-4'!$T$7)&gt;0,R21-'Resultados ISO 140-4'!$T$7,0)</f>
        <v>0</v>
      </c>
      <c r="AK21" s="114">
        <f t="shared" si="21"/>
        <v>73.466311841749487</v>
      </c>
      <c r="AL21" s="118">
        <f t="shared" si="29"/>
        <v>0</v>
      </c>
      <c r="AM21" s="116">
        <f t="shared" si="22"/>
        <v>0</v>
      </c>
      <c r="AO21" s="134">
        <f>IF((C21-'Resultados ISO 140-4'!$E$9)&gt;0,C21-'Resultados ISO 140-4'!$E$9,0)</f>
        <v>0.74098102379747388</v>
      </c>
      <c r="AP21" s="135">
        <f>IF((D21-'Resultados ISO 140-4'!$F$9)&gt;0,D21-'Resultados ISO 140-4'!$F$9,0)</f>
        <v>0.8510585159113262</v>
      </c>
      <c r="AQ21" s="135">
        <f>IF((E21-'Resultados ISO 140-4'!$G$9)&gt;0,E21-'Resultados ISO 140-4'!$G$9,0)</f>
        <v>1.1361571624446682</v>
      </c>
      <c r="AR21" s="135">
        <f>IF((F21-'Resultados ISO 140-4'!$H$9)&gt;0,F21-'Resultados ISO 140-4'!$H$9,0)</f>
        <v>0.52910812148765984</v>
      </c>
      <c r="AS21" s="135">
        <f>IF((G21-'Resultados ISO 140-4'!$I$9)&gt;0,G21-'Resultados ISO 140-4'!$I$9,0)</f>
        <v>0.55156091748481373</v>
      </c>
      <c r="AT21" s="135">
        <f>IF((H21-'Resultados ISO 140-4'!$J$9)&gt;0,H21-'Resultados ISO 140-4'!$J$9,0)</f>
        <v>3.1753432971983671</v>
      </c>
      <c r="AU21" s="135">
        <f>IF((I21-'Resultados ISO 140-4'!$K$9)&gt;0,I21-'Resultados ISO 140-4'!$K$9,0)</f>
        <v>5.7267614271821472</v>
      </c>
      <c r="AV21" s="135">
        <f>IF((J21-'Resultados ISO 140-4'!$L$9)&gt;0,J21-'Resultados ISO 140-4'!$L$9,0)</f>
        <v>1.7795107108359929</v>
      </c>
      <c r="AW21" s="135">
        <f>IF((K21-'Resultados ISO 140-4'!$M$9)&gt;0,K21-'Resultados ISO 140-4'!$M$9,0)</f>
        <v>4.1762104687001269</v>
      </c>
      <c r="AX21" s="135">
        <f>IF((L21-'Resultados ISO 140-4'!$N$9)&gt;0,L21-'Resultados ISO 140-4'!$N$9,0)</f>
        <v>3.3103390137467272</v>
      </c>
      <c r="AY21" s="135">
        <f>IF((M21-'Resultados ISO 140-4'!$O$9)&gt;0,M21-'Resultados ISO 140-4'!$O$9,0)</f>
        <v>4.9556379201721654</v>
      </c>
      <c r="AZ21" s="135">
        <f>IF((N21-'Resultados ISO 140-4'!$P$9)&gt;0,N21-'Resultados ISO 140-4'!$P$9,0)</f>
        <v>10.455270197855249</v>
      </c>
      <c r="BA21" s="135">
        <f>IF((O21-'Resultados ISO 140-4'!$Q$9)&gt;0,O21-'Resultados ISO 140-4'!$Q$9,0)</f>
        <v>11.183891768499038</v>
      </c>
      <c r="BB21" s="135">
        <f>IF((P21-'Resultados ISO 140-4'!$R$9)&gt;0,P21-'Resultados ISO 140-4'!$R$9,0)</f>
        <v>11.152546422682484</v>
      </c>
      <c r="BC21" s="135">
        <f>IF((Q21-'Resultados ISO 140-4'!$S$9)&gt;0,Q21-'Resultados ISO 140-4'!$S$9,0)</f>
        <v>6.8783112896499716</v>
      </c>
      <c r="BD21" s="133">
        <f>IF((R21-'Resultados ISO 140-4'!$T$9)&gt;0,R21-'Resultados ISO 140-4'!$T$9,0)</f>
        <v>0</v>
      </c>
      <c r="BE21" s="117">
        <f t="shared" si="23"/>
        <v>66.602688257648211</v>
      </c>
      <c r="BF21" s="137">
        <f t="shared" si="30"/>
        <v>0</v>
      </c>
      <c r="BG21" s="118">
        <f t="shared" si="24"/>
        <v>0</v>
      </c>
      <c r="BH21" s="119"/>
      <c r="BI21" s="146">
        <f>IF((C21-'Resultados ISO 140-4'!$E$11)&gt;0,C21-'Resultados ISO 140-4'!$E$11,0)</f>
        <v>0</v>
      </c>
      <c r="BJ21" s="145">
        <f>IF((D21-'Resultados ISO 140-4'!$F$11)&gt;0,D21-'Resultados ISO 140-4'!$F$11,0)</f>
        <v>0</v>
      </c>
      <c r="BK21" s="145">
        <f>IF((E21-'Resultados ISO 140-4'!$G$11)&gt;0,E21-'Resultados ISO 140-4'!$G$11,0)</f>
        <v>0</v>
      </c>
      <c r="BL21" s="145">
        <f>IF((F21-'Resultados ISO 140-4'!$H$11)&gt;0,F21-'Resultados ISO 140-4'!$H$11,0)</f>
        <v>0</v>
      </c>
      <c r="BM21" s="145">
        <f>IF((G21-'Resultados ISO 140-4'!$I$11)&gt;0,G21-'Resultados ISO 140-4'!$I$11,0)</f>
        <v>0</v>
      </c>
      <c r="BN21" s="139">
        <f>IF((H21-'Resultados ISO 140-4'!$J$11)&gt;0,H21-'Resultados ISO 140-4'!$J$11,0)</f>
        <v>1.591718376245872</v>
      </c>
      <c r="BO21" s="139">
        <f>IF((I21-'Resultados ISO 140-4'!$K$11)&gt;0,I21-'Resultados ISO 140-4'!$K$11,0)</f>
        <v>4.1431365062296521</v>
      </c>
      <c r="BP21" s="139">
        <f>IF((J21-'Resultados ISO 140-4'!$L$11)&gt;0,J21-'Resultados ISO 140-4'!$L$11,0)</f>
        <v>1.4958857898835021</v>
      </c>
      <c r="BQ21" s="139">
        <f>IF((K21-'Resultados ISO 140-4'!$M$11)&gt;0,K21-'Resultados ISO 140-4'!$M$11,0)</f>
        <v>3.892585547747629</v>
      </c>
      <c r="BR21" s="139">
        <f>IF((L21-'Resultados ISO 140-4'!$N$11)&gt;0,L21-'Resultados ISO 140-4'!$N$11,0)</f>
        <v>3.0267140927942364</v>
      </c>
      <c r="BS21" s="139">
        <f>IF((M21-'Resultados ISO 140-4'!$O$11)&gt;0,M21-'Resultados ISO 140-4'!$O$11,0)</f>
        <v>4.6720129992196746</v>
      </c>
      <c r="BT21" s="139">
        <f>IF((N21-'Resultados ISO 140-4'!$P$11)&gt;0,N21-'Resultados ISO 140-4'!$P$11,0)</f>
        <v>10.171645276902758</v>
      </c>
      <c r="BU21" s="139">
        <f>IF((O21-'Resultados ISO 140-4'!$Q$11)&gt;0,O21-'Resultados ISO 140-4'!$Q$11,0)</f>
        <v>10.900266847546533</v>
      </c>
      <c r="BV21" s="139">
        <f>IF((P21-'Resultados ISO 140-4'!$R$11)&gt;0,P21-'Resultados ISO 140-4'!$R$11,0)</f>
        <v>10.86892150173</v>
      </c>
      <c r="BW21" s="139">
        <f>IF((Q21-'Resultados ISO 140-4'!$S$11)&gt;0,Q21-'Resultados ISO 140-4'!$S$11,0)</f>
        <v>6.5946863686974666</v>
      </c>
      <c r="BX21" s="144">
        <f>IF((R21-'Resultados ISO 140-4'!$T$11)&gt;0,R21-'Resultados ISO 140-4'!$T$11,0)</f>
        <v>0</v>
      </c>
      <c r="BY21" s="119">
        <f t="shared" si="25"/>
        <v>57.357573306997324</v>
      </c>
      <c r="BZ21" s="118">
        <f t="shared" si="31"/>
        <v>0</v>
      </c>
      <c r="CA21" s="118">
        <f t="shared" si="26"/>
        <v>0</v>
      </c>
      <c r="CB21" s="119"/>
      <c r="CC21" s="141">
        <f>IF((D21-'Resultados ISO 140-4'!$F$13)&gt;0,D21-'Resultados ISO 140-4'!$F$13,0)</f>
        <v>1.3086334215180813</v>
      </c>
      <c r="CD21" s="142">
        <f>IF((E21-'Resultados ISO 140-4'!$G$13)&gt;0,E21-'Resultados ISO 140-4'!$G$13,0)</f>
        <v>1.5937320680514233</v>
      </c>
      <c r="CE21" s="142">
        <f>IF((F21-'Resultados ISO 140-4'!$H$13)&gt;0,F21-'Resultados ISO 140-4'!$H$13,0)</f>
        <v>0.98668302709441491</v>
      </c>
      <c r="CF21" s="142">
        <f>IF((G21-'Resultados ISO 140-4'!$I$13)&gt;0,G21-'Resultados ISO 140-4'!$I$13,0)</f>
        <v>1.0091358230915688</v>
      </c>
      <c r="CG21" s="142">
        <f>IF((H21-'Resultados ISO 140-4'!$J$13)&gt;0,H21-'Resultados ISO 140-4'!$J$13,0)</f>
        <v>3.6329182028051221</v>
      </c>
      <c r="CH21" s="142">
        <f>IF((I21-'Resultados ISO 140-4'!$K$13)&gt;0,I21-'Resultados ISO 140-4'!$K$13,0)</f>
        <v>6.1843363327888952</v>
      </c>
      <c r="CI21" s="142">
        <f>IF((J21-'Resultados ISO 140-4'!$L$13)&gt;0,J21-'Resultados ISO 140-4'!$L$13,0)</f>
        <v>2.2370856164427408</v>
      </c>
      <c r="CJ21" s="142">
        <f>IF((K21-'Resultados ISO 140-4'!$M$13)&gt;0,K21-'Resultados ISO 140-4'!$M$13,0)</f>
        <v>4.6337853743068749</v>
      </c>
      <c r="CK21" s="142">
        <f>IF((L21-'Resultados ISO 140-4'!$N$13)&gt;0,L21-'Resultados ISO 140-4'!$N$13,0)</f>
        <v>3.7679139193534894</v>
      </c>
      <c r="CL21" s="142">
        <f>IF((M21-'Resultados ISO 140-4'!$O$13)&gt;0,M21-'Resultados ISO 140-4'!$O$13,0)</f>
        <v>5.4132128257789134</v>
      </c>
      <c r="CM21" s="142">
        <f>IF((N21-'Resultados ISO 140-4'!$P$13)&gt;0,N21-'Resultados ISO 140-4'!$P$13,0)</f>
        <v>10.912845103461997</v>
      </c>
      <c r="CN21" s="142">
        <f>IF((O21-'Resultados ISO 140-4'!$Q$13)&gt;0,O21-'Resultados ISO 140-4'!$Q$13,0)</f>
        <v>11.641466674105786</v>
      </c>
      <c r="CO21" s="142">
        <f>IF((P21-'Resultados ISO 140-4'!$R$13)&gt;0,P21-'Resultados ISO 140-4'!$R$13,0)</f>
        <v>11.610121328289239</v>
      </c>
      <c r="CP21" s="142">
        <f>IF((Q21-'Resultados ISO 140-4'!$S$13)&gt;0,Q21-'Resultados ISO 140-4'!$S$13,0)</f>
        <v>7.3358861952567196</v>
      </c>
      <c r="CQ21" s="142">
        <f>IF((R21-'Resultados ISO 140-4'!$T$13)&gt;0,R21-'Resultados ISO 140-4'!$T$13,0)</f>
        <v>0</v>
      </c>
      <c r="CR21" s="143">
        <f>IF((S21-'Resultados ISO 140-4'!$U$13)&gt;0,S21-'Resultados ISO 140-4'!$U$13,0)</f>
        <v>0</v>
      </c>
      <c r="CS21" s="127">
        <f t="shared" si="32"/>
        <v>72.267755912345265</v>
      </c>
      <c r="CT21" s="128">
        <f t="shared" si="27"/>
        <v>0</v>
      </c>
      <c r="CU21" s="118">
        <f t="shared" si="33"/>
        <v>0</v>
      </c>
      <c r="CV21" s="118">
        <f t="shared" si="28"/>
        <v>0</v>
      </c>
    </row>
    <row r="22" spans="2:100" ht="14.25">
      <c r="B22" s="129">
        <v>-14</v>
      </c>
      <c r="C22" s="130">
        <f t="shared" si="4"/>
        <v>47</v>
      </c>
      <c r="D22" s="131">
        <f t="shared" si="5"/>
        <v>50</v>
      </c>
      <c r="E22" s="131">
        <f t="shared" si="6"/>
        <v>53</v>
      </c>
      <c r="F22" s="131">
        <f t="shared" si="7"/>
        <v>56</v>
      </c>
      <c r="G22" s="131">
        <f t="shared" si="8"/>
        <v>59</v>
      </c>
      <c r="H22" s="131">
        <f t="shared" si="9"/>
        <v>62</v>
      </c>
      <c r="I22" s="131">
        <f t="shared" si="10"/>
        <v>65</v>
      </c>
      <c r="J22" s="131">
        <f t="shared" si="11"/>
        <v>66</v>
      </c>
      <c r="K22" s="131">
        <f t="shared" si="12"/>
        <v>67</v>
      </c>
      <c r="L22" s="131">
        <f t="shared" si="13"/>
        <v>68</v>
      </c>
      <c r="M22" s="131">
        <f t="shared" si="14"/>
        <v>69</v>
      </c>
      <c r="N22" s="131">
        <f t="shared" si="15"/>
        <v>70</v>
      </c>
      <c r="O22" s="131">
        <f t="shared" si="16"/>
        <v>70</v>
      </c>
      <c r="P22" s="131">
        <f t="shared" si="17"/>
        <v>70</v>
      </c>
      <c r="Q22" s="131">
        <f t="shared" si="18"/>
        <v>70</v>
      </c>
      <c r="R22" s="132">
        <f t="shared" si="19"/>
        <v>70</v>
      </c>
      <c r="S22" s="133">
        <f t="shared" si="20"/>
        <v>70</v>
      </c>
      <c r="U22" s="134">
        <f>IF((C22-'Resultados ISO 140-4'!$E$7)&gt;0,C22-'Resultados ISO 140-4'!$E$7,0)</f>
        <v>0.19855592940422184</v>
      </c>
      <c r="V22" s="135">
        <f>IF((D22-'Resultados ISO 140-4'!$F$7)&gt;0,D22-'Resultados ISO 140-4'!$F$7,0)</f>
        <v>0.30863342151808126</v>
      </c>
      <c r="W22" s="135">
        <f>IF((E22-'Resultados ISO 140-4'!$G$7)&gt;0,E22-'Resultados ISO 140-4'!$G$7,0)</f>
        <v>0.59373206805142331</v>
      </c>
      <c r="X22" s="132">
        <f>IF((F22-'Resultados ISO 140-4'!$H$7)&gt;0,F22-'Resultados ISO 140-4'!$H$7,0)</f>
        <v>0</v>
      </c>
      <c r="Y22" s="135">
        <f>IF((G22-'Resultados ISO 140-4'!$I$7)&gt;0,G22-'Resultados ISO 140-4'!$I$7,0)</f>
        <v>9.1358230915687955E-3</v>
      </c>
      <c r="Z22" s="135">
        <f>IF((H22-'Resultados ISO 140-4'!$J$7)&gt;0,H22-'Resultados ISO 140-4'!$J$7,0)</f>
        <v>2.6329182028051221</v>
      </c>
      <c r="AA22" s="135">
        <f>IF((I22-'Resultados ISO 140-4'!$K$7)&gt;0,I22-'Resultados ISO 140-4'!$K$7,0)</f>
        <v>5.1843363327888952</v>
      </c>
      <c r="AB22" s="135">
        <f>IF((J22-'Resultados ISO 140-4'!$L$7)&gt;0,J22-'Resultados ISO 140-4'!$L$7,0)</f>
        <v>1.2370856164427408</v>
      </c>
      <c r="AC22" s="135">
        <f>IF((K22-'Resultados ISO 140-4'!$M$7)&gt;0,K22-'Resultados ISO 140-4'!$M$7,0)</f>
        <v>3.6337853743068749</v>
      </c>
      <c r="AD22" s="135">
        <f>IF((L22-'Resultados ISO 140-4'!$N$7)&gt;0,L22-'Resultados ISO 140-4'!$N$7,0)</f>
        <v>2.7679139193534894</v>
      </c>
      <c r="AE22" s="135">
        <f>IF((M22-'Resultados ISO 140-4'!$O$7)&gt;0,M22-'Resultados ISO 140-4'!$O$7,0)</f>
        <v>4.4132128257789134</v>
      </c>
      <c r="AF22" s="135">
        <f>IF((N22-'Resultados ISO 140-4'!$P$7)&gt;0,N22-'Resultados ISO 140-4'!$P$7,0)</f>
        <v>9.9128451034619971</v>
      </c>
      <c r="AG22" s="135">
        <f>IF((O22-'Resultados ISO 140-4'!$Q$7)&gt;0,O22-'Resultados ISO 140-4'!$Q$7,0)</f>
        <v>10.641466674105786</v>
      </c>
      <c r="AH22" s="135">
        <f>IF((P22-'Resultados ISO 140-4'!$R$7)&gt;0,P22-'Resultados ISO 140-4'!$R$7,0)</f>
        <v>10.610121328289239</v>
      </c>
      <c r="AI22" s="135">
        <f>IF((Q22-'Resultados ISO 140-4'!$S$7)&gt;0,Q22-'Resultados ISO 140-4'!$S$7,0)</f>
        <v>6.3358861952567196</v>
      </c>
      <c r="AJ22" s="133">
        <f>IF((R22-'Resultados ISO 140-4'!$T$7)&gt;0,R22-'Resultados ISO 140-4'!$T$7,0)</f>
        <v>0</v>
      </c>
      <c r="AK22" s="114">
        <f t="shared" si="21"/>
        <v>58.479628814655072</v>
      </c>
      <c r="AL22" s="118">
        <f t="shared" si="29"/>
        <v>0</v>
      </c>
      <c r="AM22" s="116">
        <f t="shared" si="22"/>
        <v>0</v>
      </c>
      <c r="AO22" s="147">
        <f>IF((C22-'Resultados ISO 140-4'!$E$9)&gt;0,C22-'Resultados ISO 140-4'!$E$9,0)</f>
        <v>0</v>
      </c>
      <c r="AP22" s="132">
        <f>IF((D22-'Resultados ISO 140-4'!$F$9)&gt;0,D22-'Resultados ISO 140-4'!$F$9,0)</f>
        <v>0</v>
      </c>
      <c r="AQ22" s="135">
        <f>IF((E22-'Resultados ISO 140-4'!$G$9)&gt;0,E22-'Resultados ISO 140-4'!$G$9,0)</f>
        <v>0.13615716244466824</v>
      </c>
      <c r="AR22" s="132">
        <f>IF((F22-'Resultados ISO 140-4'!$H$9)&gt;0,F22-'Resultados ISO 140-4'!$H$9,0)</f>
        <v>0</v>
      </c>
      <c r="AS22" s="132">
        <f>IF((G22-'Resultados ISO 140-4'!$I$9)&gt;0,G22-'Resultados ISO 140-4'!$I$9,0)</f>
        <v>0</v>
      </c>
      <c r="AT22" s="135">
        <f>IF((H22-'Resultados ISO 140-4'!$J$9)&gt;0,H22-'Resultados ISO 140-4'!$J$9,0)</f>
        <v>2.1753432971983671</v>
      </c>
      <c r="AU22" s="135">
        <f>IF((I22-'Resultados ISO 140-4'!$K$9)&gt;0,I22-'Resultados ISO 140-4'!$K$9,0)</f>
        <v>4.7267614271821472</v>
      </c>
      <c r="AV22" s="135">
        <f>IF((J22-'Resultados ISO 140-4'!$L$9)&gt;0,J22-'Resultados ISO 140-4'!$L$9,0)</f>
        <v>0.77951071083599288</v>
      </c>
      <c r="AW22" s="135">
        <f>IF((K22-'Resultados ISO 140-4'!$M$9)&gt;0,K22-'Resultados ISO 140-4'!$M$9,0)</f>
        <v>3.1762104687001269</v>
      </c>
      <c r="AX22" s="135">
        <f>IF((L22-'Resultados ISO 140-4'!$N$9)&gt;0,L22-'Resultados ISO 140-4'!$N$9,0)</f>
        <v>2.3103390137467272</v>
      </c>
      <c r="AY22" s="135">
        <f>IF((M22-'Resultados ISO 140-4'!$O$9)&gt;0,M22-'Resultados ISO 140-4'!$O$9,0)</f>
        <v>3.9556379201721654</v>
      </c>
      <c r="AZ22" s="135">
        <f>IF((N22-'Resultados ISO 140-4'!$P$9)&gt;0,N22-'Resultados ISO 140-4'!$P$9,0)</f>
        <v>9.4552701978552491</v>
      </c>
      <c r="BA22" s="135">
        <f>IF((O22-'Resultados ISO 140-4'!$Q$9)&gt;0,O22-'Resultados ISO 140-4'!$Q$9,0)</f>
        <v>10.183891768499038</v>
      </c>
      <c r="BB22" s="135">
        <f>IF((P22-'Resultados ISO 140-4'!$R$9)&gt;0,P22-'Resultados ISO 140-4'!$R$9,0)</f>
        <v>10.152546422682484</v>
      </c>
      <c r="BC22" s="135">
        <f>IF((Q22-'Resultados ISO 140-4'!$S$9)&gt;0,Q22-'Resultados ISO 140-4'!$S$9,0)</f>
        <v>5.8783112896499716</v>
      </c>
      <c r="BD22" s="133">
        <f>IF((R22-'Resultados ISO 140-4'!$T$9)&gt;0,R22-'Resultados ISO 140-4'!$T$9,0)</f>
        <v>0</v>
      </c>
      <c r="BE22" s="128">
        <f t="shared" si="23"/>
        <v>52.929979678966937</v>
      </c>
      <c r="BF22" s="137">
        <f t="shared" si="30"/>
        <v>0</v>
      </c>
      <c r="BG22" s="118">
        <f t="shared" si="24"/>
        <v>0</v>
      </c>
      <c r="BH22" s="119"/>
      <c r="BI22" s="146">
        <f>IF((C22-'Resultados ISO 140-4'!$E$11)&gt;0,C22-'Resultados ISO 140-4'!$E$11,0)</f>
        <v>0</v>
      </c>
      <c r="BJ22" s="145">
        <f>IF((D22-'Resultados ISO 140-4'!$F$11)&gt;0,D22-'Resultados ISO 140-4'!$F$11,0)</f>
        <v>0</v>
      </c>
      <c r="BK22" s="145">
        <f>IF((E22-'Resultados ISO 140-4'!$G$11)&gt;0,E22-'Resultados ISO 140-4'!$G$11,0)</f>
        <v>0</v>
      </c>
      <c r="BL22" s="145">
        <f>IF((F22-'Resultados ISO 140-4'!$H$11)&gt;0,F22-'Resultados ISO 140-4'!$H$11,0)</f>
        <v>0</v>
      </c>
      <c r="BM22" s="145">
        <f>IF((G22-'Resultados ISO 140-4'!$I$11)&gt;0,G22-'Resultados ISO 140-4'!$I$11,0)</f>
        <v>0</v>
      </c>
      <c r="BN22" s="139">
        <f>IF((H22-'Resultados ISO 140-4'!$J$11)&gt;0,H22-'Resultados ISO 140-4'!$J$11,0)</f>
        <v>0.59171837624587198</v>
      </c>
      <c r="BO22" s="139">
        <f>IF((I22-'Resultados ISO 140-4'!$K$11)&gt;0,I22-'Resultados ISO 140-4'!$K$11,0)</f>
        <v>3.1431365062296521</v>
      </c>
      <c r="BP22" s="139">
        <f>IF((J22-'Resultados ISO 140-4'!$L$11)&gt;0,J22-'Resultados ISO 140-4'!$L$11,0)</f>
        <v>0.49588578988350207</v>
      </c>
      <c r="BQ22" s="139">
        <f>IF((K22-'Resultados ISO 140-4'!$M$11)&gt;0,K22-'Resultados ISO 140-4'!$M$11,0)</f>
        <v>2.892585547747629</v>
      </c>
      <c r="BR22" s="139">
        <f>IF((L22-'Resultados ISO 140-4'!$N$11)&gt;0,L22-'Resultados ISO 140-4'!$N$11,0)</f>
        <v>2.0267140927942364</v>
      </c>
      <c r="BS22" s="139">
        <f>IF((M22-'Resultados ISO 140-4'!$O$11)&gt;0,M22-'Resultados ISO 140-4'!$O$11,0)</f>
        <v>3.6720129992196746</v>
      </c>
      <c r="BT22" s="139">
        <f>IF((N22-'Resultados ISO 140-4'!$P$11)&gt;0,N22-'Resultados ISO 140-4'!$P$11,0)</f>
        <v>9.1716452769027583</v>
      </c>
      <c r="BU22" s="139">
        <f>IF((O22-'Resultados ISO 140-4'!$Q$11)&gt;0,O22-'Resultados ISO 140-4'!$Q$11,0)</f>
        <v>9.9002668475465327</v>
      </c>
      <c r="BV22" s="139">
        <f>IF((P22-'Resultados ISO 140-4'!$R$11)&gt;0,P22-'Resultados ISO 140-4'!$R$11,0)</f>
        <v>9.86892150173</v>
      </c>
      <c r="BW22" s="139">
        <f>IF((Q22-'Resultados ISO 140-4'!$S$11)&gt;0,Q22-'Resultados ISO 140-4'!$S$11,0)</f>
        <v>5.5946863686974666</v>
      </c>
      <c r="BX22" s="144">
        <f>IF((R22-'Resultados ISO 140-4'!$T$11)&gt;0,R22-'Resultados ISO 140-4'!$T$11,0)</f>
        <v>0</v>
      </c>
      <c r="BY22" s="119">
        <f t="shared" si="25"/>
        <v>47.357573306997324</v>
      </c>
      <c r="BZ22" s="118">
        <f t="shared" si="31"/>
        <v>0</v>
      </c>
      <c r="CA22" s="118">
        <f t="shared" si="26"/>
        <v>0</v>
      </c>
      <c r="CB22" s="119"/>
      <c r="CC22" s="141">
        <f>IF((D22-'Resultados ISO 140-4'!$F$13)&gt;0,D22-'Resultados ISO 140-4'!$F$13,0)</f>
        <v>0.30863342151808126</v>
      </c>
      <c r="CD22" s="142">
        <f>IF((E22-'Resultados ISO 140-4'!$G$13)&gt;0,E22-'Resultados ISO 140-4'!$G$13,0)</f>
        <v>0.59373206805142331</v>
      </c>
      <c r="CE22" s="142">
        <f>IF((F22-'Resultados ISO 140-4'!$H$13)&gt;0,F22-'Resultados ISO 140-4'!$H$13,0)</f>
        <v>0</v>
      </c>
      <c r="CF22" s="142">
        <f>IF((G22-'Resultados ISO 140-4'!$I$13)&gt;0,G22-'Resultados ISO 140-4'!$I$13,0)</f>
        <v>9.1358230915687955E-3</v>
      </c>
      <c r="CG22" s="142">
        <f>IF((H22-'Resultados ISO 140-4'!$J$13)&gt;0,H22-'Resultados ISO 140-4'!$J$13,0)</f>
        <v>2.6329182028051221</v>
      </c>
      <c r="CH22" s="142">
        <f>IF((I22-'Resultados ISO 140-4'!$K$13)&gt;0,I22-'Resultados ISO 140-4'!$K$13,0)</f>
        <v>5.1843363327888952</v>
      </c>
      <c r="CI22" s="142">
        <f>IF((J22-'Resultados ISO 140-4'!$L$13)&gt;0,J22-'Resultados ISO 140-4'!$L$13,0)</f>
        <v>1.2370856164427408</v>
      </c>
      <c r="CJ22" s="142">
        <f>IF((K22-'Resultados ISO 140-4'!$M$13)&gt;0,K22-'Resultados ISO 140-4'!$M$13,0)</f>
        <v>3.6337853743068749</v>
      </c>
      <c r="CK22" s="142">
        <f>IF((L22-'Resultados ISO 140-4'!$N$13)&gt;0,L22-'Resultados ISO 140-4'!$N$13,0)</f>
        <v>2.7679139193534894</v>
      </c>
      <c r="CL22" s="142">
        <f>IF((M22-'Resultados ISO 140-4'!$O$13)&gt;0,M22-'Resultados ISO 140-4'!$O$13,0)</f>
        <v>4.4132128257789134</v>
      </c>
      <c r="CM22" s="142">
        <f>IF((N22-'Resultados ISO 140-4'!$P$13)&gt;0,N22-'Resultados ISO 140-4'!$P$13,0)</f>
        <v>9.9128451034619971</v>
      </c>
      <c r="CN22" s="142">
        <f>IF((O22-'Resultados ISO 140-4'!$Q$13)&gt;0,O22-'Resultados ISO 140-4'!$Q$13,0)</f>
        <v>10.641466674105786</v>
      </c>
      <c r="CO22" s="142">
        <f>IF((P22-'Resultados ISO 140-4'!$R$13)&gt;0,P22-'Resultados ISO 140-4'!$R$13,0)</f>
        <v>10.610121328289239</v>
      </c>
      <c r="CP22" s="142">
        <f>IF((Q22-'Resultados ISO 140-4'!$S$13)&gt;0,Q22-'Resultados ISO 140-4'!$S$13,0)</f>
        <v>6.3358861952567196</v>
      </c>
      <c r="CQ22" s="142">
        <f>IF((R22-'Resultados ISO 140-4'!$T$13)&gt;0,R22-'Resultados ISO 140-4'!$T$13,0)</f>
        <v>0</v>
      </c>
      <c r="CR22" s="143">
        <f>IF((S22-'Resultados ISO 140-4'!$U$13)&gt;0,S22-'Resultados ISO 140-4'!$U$13,0)</f>
        <v>0</v>
      </c>
      <c r="CS22" s="127">
        <f t="shared" si="32"/>
        <v>58.28107288525085</v>
      </c>
      <c r="CT22" s="128">
        <f t="shared" si="27"/>
        <v>0</v>
      </c>
      <c r="CU22" s="118">
        <f t="shared" si="33"/>
        <v>0</v>
      </c>
      <c r="CV22" s="118">
        <f t="shared" si="28"/>
        <v>0</v>
      </c>
    </row>
    <row r="23" spans="2:100" ht="14.25">
      <c r="B23" s="129">
        <v>-13</v>
      </c>
      <c r="C23" s="130">
        <f t="shared" si="4"/>
        <v>46</v>
      </c>
      <c r="D23" s="131">
        <f t="shared" si="5"/>
        <v>49</v>
      </c>
      <c r="E23" s="131">
        <f t="shared" si="6"/>
        <v>52</v>
      </c>
      <c r="F23" s="131">
        <f t="shared" si="7"/>
        <v>55</v>
      </c>
      <c r="G23" s="131">
        <f t="shared" si="8"/>
        <v>58</v>
      </c>
      <c r="H23" s="131">
        <f t="shared" si="9"/>
        <v>61</v>
      </c>
      <c r="I23" s="131">
        <f t="shared" si="10"/>
        <v>64</v>
      </c>
      <c r="J23" s="131">
        <f t="shared" si="11"/>
        <v>65</v>
      </c>
      <c r="K23" s="131">
        <f t="shared" si="12"/>
        <v>66</v>
      </c>
      <c r="L23" s="131">
        <f t="shared" si="13"/>
        <v>67</v>
      </c>
      <c r="M23" s="131">
        <f t="shared" si="14"/>
        <v>68</v>
      </c>
      <c r="N23" s="131">
        <f t="shared" si="15"/>
        <v>69</v>
      </c>
      <c r="O23" s="131">
        <f t="shared" si="16"/>
        <v>69</v>
      </c>
      <c r="P23" s="131">
        <f t="shared" si="17"/>
        <v>69</v>
      </c>
      <c r="Q23" s="131">
        <f t="shared" si="18"/>
        <v>69</v>
      </c>
      <c r="R23" s="132">
        <f t="shared" si="19"/>
        <v>69</v>
      </c>
      <c r="S23" s="133">
        <f t="shared" si="20"/>
        <v>69</v>
      </c>
      <c r="U23" s="147">
        <f>IF((C23-'Resultados ISO 140-4'!$E$7)&gt;0,C23-'Resultados ISO 140-4'!$E$7,0)</f>
        <v>0</v>
      </c>
      <c r="V23" s="132">
        <f>IF((D23-'Resultados ISO 140-4'!$F$7)&gt;0,D23-'Resultados ISO 140-4'!$F$7,0)</f>
        <v>0</v>
      </c>
      <c r="W23" s="132">
        <f>IF((E23-'Resultados ISO 140-4'!$G$7)&gt;0,E23-'Resultados ISO 140-4'!$G$7,0)</f>
        <v>0</v>
      </c>
      <c r="X23" s="132">
        <f>IF((F23-'Resultados ISO 140-4'!$H$7)&gt;0,F23-'Resultados ISO 140-4'!$H$7,0)</f>
        <v>0</v>
      </c>
      <c r="Y23" s="132">
        <f>IF((G23-'Resultados ISO 140-4'!$I$7)&gt;0,G23-'Resultados ISO 140-4'!$I$7,0)</f>
        <v>0</v>
      </c>
      <c r="Z23" s="135">
        <f>IF((H23-'Resultados ISO 140-4'!$J$7)&gt;0,H23-'Resultados ISO 140-4'!$J$7,0)</f>
        <v>1.6329182028051221</v>
      </c>
      <c r="AA23" s="135">
        <f>IF((I23-'Resultados ISO 140-4'!$K$7)&gt;0,I23-'Resultados ISO 140-4'!$K$7,0)</f>
        <v>4.1843363327888952</v>
      </c>
      <c r="AB23" s="135">
        <f>IF((J23-'Resultados ISO 140-4'!$L$7)&gt;0,J23-'Resultados ISO 140-4'!$L$7,0)</f>
        <v>0.23708561644274084</v>
      </c>
      <c r="AC23" s="135">
        <f>IF((K23-'Resultados ISO 140-4'!$M$7)&gt;0,K23-'Resultados ISO 140-4'!$M$7,0)</f>
        <v>2.6337853743068749</v>
      </c>
      <c r="AD23" s="135">
        <f>IF((L23-'Resultados ISO 140-4'!$N$7)&gt;0,L23-'Resultados ISO 140-4'!$N$7,0)</f>
        <v>1.7679139193534894</v>
      </c>
      <c r="AE23" s="135">
        <f>IF((M23-'Resultados ISO 140-4'!$O$7)&gt;0,M23-'Resultados ISO 140-4'!$O$7,0)</f>
        <v>3.4132128257789134</v>
      </c>
      <c r="AF23" s="135">
        <f>IF((N23-'Resultados ISO 140-4'!$P$7)&gt;0,N23-'Resultados ISO 140-4'!$P$7,0)</f>
        <v>8.9128451034619971</v>
      </c>
      <c r="AG23" s="135">
        <f>IF((O23-'Resultados ISO 140-4'!$Q$7)&gt;0,O23-'Resultados ISO 140-4'!$Q$7,0)</f>
        <v>9.6414666741057857</v>
      </c>
      <c r="AH23" s="135">
        <f>IF((P23-'Resultados ISO 140-4'!$R$7)&gt;0,P23-'Resultados ISO 140-4'!$R$7,0)</f>
        <v>9.6101213282892388</v>
      </c>
      <c r="AI23" s="135">
        <f>IF((Q23-'Resultados ISO 140-4'!$S$7)&gt;0,Q23-'Resultados ISO 140-4'!$S$7,0)</f>
        <v>5.3358861952567196</v>
      </c>
      <c r="AJ23" s="133">
        <f>IF((R23-'Resultados ISO 140-4'!$T$7)&gt;0,R23-'Resultados ISO 140-4'!$T$7,0)</f>
        <v>0</v>
      </c>
      <c r="AK23" s="148">
        <f t="shared" si="21"/>
        <v>47.369571572589777</v>
      </c>
      <c r="AL23" s="118">
        <f t="shared" si="29"/>
        <v>0</v>
      </c>
      <c r="AM23" s="116">
        <f t="shared" si="22"/>
        <v>0</v>
      </c>
      <c r="AO23" s="147">
        <f>IF((C23-'Resultados ISO 140-4'!$E$9)&gt;0,C23-'Resultados ISO 140-4'!$E$9,0)</f>
        <v>0</v>
      </c>
      <c r="AP23" s="132">
        <f>IF((D23-'Resultados ISO 140-4'!$F$9)&gt;0,D23-'Resultados ISO 140-4'!$F$9,0)</f>
        <v>0</v>
      </c>
      <c r="AQ23" s="132">
        <f>IF((E23-'Resultados ISO 140-4'!$G$9)&gt;0,E23-'Resultados ISO 140-4'!$G$9,0)</f>
        <v>0</v>
      </c>
      <c r="AR23" s="132">
        <f>IF((F23-'Resultados ISO 140-4'!$H$9)&gt;0,F23-'Resultados ISO 140-4'!$H$9,0)</f>
        <v>0</v>
      </c>
      <c r="AS23" s="132">
        <f>IF((G23-'Resultados ISO 140-4'!$I$9)&gt;0,G23-'Resultados ISO 140-4'!$I$9,0)</f>
        <v>0</v>
      </c>
      <c r="AT23" s="135">
        <f>IF((H23-'Resultados ISO 140-4'!$J$9)&gt;0,H23-'Resultados ISO 140-4'!$J$9,0)</f>
        <v>1.1753432971983671</v>
      </c>
      <c r="AU23" s="135">
        <f>IF((I23-'Resultados ISO 140-4'!$K$9)&gt;0,I23-'Resultados ISO 140-4'!$K$9,0)</f>
        <v>3.7267614271821472</v>
      </c>
      <c r="AV23" s="132">
        <f>IF((J23-'Resultados ISO 140-4'!$L$9)&gt;0,J23-'Resultados ISO 140-4'!$L$9,0)</f>
        <v>0</v>
      </c>
      <c r="AW23" s="135">
        <f>IF((K23-'Resultados ISO 140-4'!$M$9)&gt;0,K23-'Resultados ISO 140-4'!$M$9,0)</f>
        <v>2.1762104687001269</v>
      </c>
      <c r="AX23" s="135">
        <f>IF((L23-'Resultados ISO 140-4'!$N$9)&gt;0,L23-'Resultados ISO 140-4'!$N$9,0)</f>
        <v>1.3103390137467272</v>
      </c>
      <c r="AY23" s="135">
        <f>IF((M23-'Resultados ISO 140-4'!$O$9)&gt;0,M23-'Resultados ISO 140-4'!$O$9,0)</f>
        <v>2.9556379201721654</v>
      </c>
      <c r="AZ23" s="135">
        <f>IF((N23-'Resultados ISO 140-4'!$P$9)&gt;0,N23-'Resultados ISO 140-4'!$P$9,0)</f>
        <v>8.4552701978552491</v>
      </c>
      <c r="BA23" s="135">
        <f>IF((O23-'Resultados ISO 140-4'!$Q$9)&gt;0,O23-'Resultados ISO 140-4'!$Q$9,0)</f>
        <v>9.1838917684990378</v>
      </c>
      <c r="BB23" s="135">
        <f>IF((P23-'Resultados ISO 140-4'!$R$9)&gt;0,P23-'Resultados ISO 140-4'!$R$9,0)</f>
        <v>9.1525464226824838</v>
      </c>
      <c r="BC23" s="135">
        <f>IF((Q23-'Resultados ISO 140-4'!$S$9)&gt;0,Q23-'Resultados ISO 140-4'!$S$9,0)</f>
        <v>4.8783112896499716</v>
      </c>
      <c r="BD23" s="133">
        <f>IF((R23-'Resultados ISO 140-4'!$T$9)&gt;0,R23-'Resultados ISO 140-4'!$T$9,0)</f>
        <v>0</v>
      </c>
      <c r="BE23" s="128">
        <f t="shared" si="23"/>
        <v>43.014311805686276</v>
      </c>
      <c r="BF23" s="137">
        <f t="shared" si="30"/>
        <v>0</v>
      </c>
      <c r="BG23" s="118">
        <f t="shared" si="24"/>
        <v>0</v>
      </c>
      <c r="BH23" s="119"/>
      <c r="BI23" s="146">
        <f>IF((C23-'Resultados ISO 140-4'!$E$11)&gt;0,C23-'Resultados ISO 140-4'!$E$11,0)</f>
        <v>0</v>
      </c>
      <c r="BJ23" s="145">
        <f>IF((D23-'Resultados ISO 140-4'!$F$11)&gt;0,D23-'Resultados ISO 140-4'!$F$11,0)</f>
        <v>0</v>
      </c>
      <c r="BK23" s="145">
        <f>IF((E23-'Resultados ISO 140-4'!$G$11)&gt;0,E23-'Resultados ISO 140-4'!$G$11,0)</f>
        <v>0</v>
      </c>
      <c r="BL23" s="145">
        <f>IF((F23-'Resultados ISO 140-4'!$H$11)&gt;0,F23-'Resultados ISO 140-4'!$H$11,0)</f>
        <v>0</v>
      </c>
      <c r="BM23" s="145">
        <f>IF((G23-'Resultados ISO 140-4'!$I$11)&gt;0,G23-'Resultados ISO 140-4'!$I$11,0)</f>
        <v>0</v>
      </c>
      <c r="BN23" s="145">
        <f>IF((H23-'Resultados ISO 140-4'!$J$11)&gt;0,H23-'Resultados ISO 140-4'!$J$11,0)</f>
        <v>0</v>
      </c>
      <c r="BO23" s="139">
        <f>IF((I23-'Resultados ISO 140-4'!$K$11)&gt;0,I23-'Resultados ISO 140-4'!$K$11,0)</f>
        <v>2.1431365062296521</v>
      </c>
      <c r="BP23" s="145">
        <f>IF((J23-'Resultados ISO 140-4'!$L$11)&gt;0,J23-'Resultados ISO 140-4'!$L$11,0)</f>
        <v>0</v>
      </c>
      <c r="BQ23" s="139">
        <f>IF((K23-'Resultados ISO 140-4'!$M$11)&gt;0,K23-'Resultados ISO 140-4'!$M$11,0)</f>
        <v>1.892585547747629</v>
      </c>
      <c r="BR23" s="139">
        <f>IF((L23-'Resultados ISO 140-4'!$N$11)&gt;0,L23-'Resultados ISO 140-4'!$N$11,0)</f>
        <v>1.0267140927942364</v>
      </c>
      <c r="BS23" s="139">
        <f>IF((M23-'Resultados ISO 140-4'!$O$11)&gt;0,M23-'Resultados ISO 140-4'!$O$11,0)</f>
        <v>2.6720129992196746</v>
      </c>
      <c r="BT23" s="139">
        <f>IF((N23-'Resultados ISO 140-4'!$P$11)&gt;0,N23-'Resultados ISO 140-4'!$P$11,0)</f>
        <v>8.1716452769027583</v>
      </c>
      <c r="BU23" s="139">
        <f>IF((O23-'Resultados ISO 140-4'!$Q$11)&gt;0,O23-'Resultados ISO 140-4'!$Q$11,0)</f>
        <v>8.9002668475465327</v>
      </c>
      <c r="BV23" s="139">
        <f>IF((P23-'Resultados ISO 140-4'!$R$11)&gt;0,P23-'Resultados ISO 140-4'!$R$11,0)</f>
        <v>8.86892150173</v>
      </c>
      <c r="BW23" s="139">
        <f>IF((Q23-'Resultados ISO 140-4'!$S$11)&gt;0,Q23-'Resultados ISO 140-4'!$S$11,0)</f>
        <v>4.5946863686974666</v>
      </c>
      <c r="BX23" s="144">
        <f>IF((R23-'Resultados ISO 140-4'!$T$11)&gt;0,R23-'Resultados ISO 140-4'!$T$11,0)</f>
        <v>0</v>
      </c>
      <c r="BY23" s="119">
        <f t="shared" si="25"/>
        <v>38.26996914086795</v>
      </c>
      <c r="BZ23" s="118">
        <f t="shared" si="31"/>
        <v>0</v>
      </c>
      <c r="CA23" s="118">
        <f t="shared" si="26"/>
        <v>0</v>
      </c>
      <c r="CB23" s="119"/>
      <c r="CC23" s="141">
        <f>IF((D23-'Resultados ISO 140-4'!$F$13)&gt;0,D23-'Resultados ISO 140-4'!$F$13,0)</f>
        <v>0</v>
      </c>
      <c r="CD23" s="142">
        <f>IF((E23-'Resultados ISO 140-4'!$G$13)&gt;0,E23-'Resultados ISO 140-4'!$G$13,0)</f>
        <v>0</v>
      </c>
      <c r="CE23" s="142">
        <f>IF((F23-'Resultados ISO 140-4'!$H$13)&gt;0,F23-'Resultados ISO 140-4'!$H$13,0)</f>
        <v>0</v>
      </c>
      <c r="CF23" s="142">
        <f>IF((G23-'Resultados ISO 140-4'!$I$13)&gt;0,G23-'Resultados ISO 140-4'!$I$13,0)</f>
        <v>0</v>
      </c>
      <c r="CG23" s="142">
        <f>IF((H23-'Resultados ISO 140-4'!$J$13)&gt;0,H23-'Resultados ISO 140-4'!$J$13,0)</f>
        <v>1.6329182028051221</v>
      </c>
      <c r="CH23" s="142">
        <f>IF((I23-'Resultados ISO 140-4'!$K$13)&gt;0,I23-'Resultados ISO 140-4'!$K$13,0)</f>
        <v>4.1843363327888952</v>
      </c>
      <c r="CI23" s="142">
        <f>IF((J23-'Resultados ISO 140-4'!$L$13)&gt;0,J23-'Resultados ISO 140-4'!$L$13,0)</f>
        <v>0.23708561644274084</v>
      </c>
      <c r="CJ23" s="142">
        <f>IF((K23-'Resultados ISO 140-4'!$M$13)&gt;0,K23-'Resultados ISO 140-4'!$M$13,0)</f>
        <v>2.6337853743068749</v>
      </c>
      <c r="CK23" s="142">
        <f>IF((L23-'Resultados ISO 140-4'!$N$13)&gt;0,L23-'Resultados ISO 140-4'!$N$13,0)</f>
        <v>1.7679139193534894</v>
      </c>
      <c r="CL23" s="142">
        <f>IF((M23-'Resultados ISO 140-4'!$O$13)&gt;0,M23-'Resultados ISO 140-4'!$O$13,0)</f>
        <v>3.4132128257789134</v>
      </c>
      <c r="CM23" s="142">
        <f>IF((N23-'Resultados ISO 140-4'!$P$13)&gt;0,N23-'Resultados ISO 140-4'!$P$13,0)</f>
        <v>8.9128451034619971</v>
      </c>
      <c r="CN23" s="142">
        <f>IF((O23-'Resultados ISO 140-4'!$Q$13)&gt;0,O23-'Resultados ISO 140-4'!$Q$13,0)</f>
        <v>9.6414666741057857</v>
      </c>
      <c r="CO23" s="142">
        <f>IF((P23-'Resultados ISO 140-4'!$R$13)&gt;0,P23-'Resultados ISO 140-4'!$R$13,0)</f>
        <v>9.6101213282892388</v>
      </c>
      <c r="CP23" s="142">
        <f>IF((Q23-'Resultados ISO 140-4'!$S$13)&gt;0,Q23-'Resultados ISO 140-4'!$S$13,0)</f>
        <v>5.3358861952567196</v>
      </c>
      <c r="CQ23" s="142">
        <f>IF((R23-'Resultados ISO 140-4'!$T$13)&gt;0,R23-'Resultados ISO 140-4'!$T$13,0)</f>
        <v>0</v>
      </c>
      <c r="CR23" s="143">
        <f>IF((S23-'Resultados ISO 140-4'!$U$13)&gt;0,S23-'Resultados ISO 140-4'!$U$13,0)</f>
        <v>0</v>
      </c>
      <c r="CS23" s="127">
        <f t="shared" si="32"/>
        <v>47.369571572589777</v>
      </c>
      <c r="CT23" s="128">
        <f t="shared" si="27"/>
        <v>0</v>
      </c>
      <c r="CU23" s="118">
        <f t="shared" si="33"/>
        <v>0</v>
      </c>
      <c r="CV23" s="118">
        <f t="shared" si="28"/>
        <v>0</v>
      </c>
    </row>
    <row r="24" spans="2:100" ht="14.25">
      <c r="B24" s="129">
        <v>-12</v>
      </c>
      <c r="C24" s="130">
        <f t="shared" si="4"/>
        <v>45</v>
      </c>
      <c r="D24" s="131">
        <f t="shared" si="5"/>
        <v>48</v>
      </c>
      <c r="E24" s="131">
        <f t="shared" si="6"/>
        <v>51</v>
      </c>
      <c r="F24" s="131">
        <f t="shared" si="7"/>
        <v>54</v>
      </c>
      <c r="G24" s="131">
        <f t="shared" si="8"/>
        <v>57</v>
      </c>
      <c r="H24" s="131">
        <f t="shared" si="9"/>
        <v>60</v>
      </c>
      <c r="I24" s="131">
        <f t="shared" si="10"/>
        <v>63</v>
      </c>
      <c r="J24" s="131">
        <f t="shared" si="11"/>
        <v>64</v>
      </c>
      <c r="K24" s="131">
        <f t="shared" si="12"/>
        <v>65</v>
      </c>
      <c r="L24" s="131">
        <f t="shared" si="13"/>
        <v>66</v>
      </c>
      <c r="M24" s="131">
        <f t="shared" si="14"/>
        <v>67</v>
      </c>
      <c r="N24" s="131">
        <f t="shared" si="15"/>
        <v>68</v>
      </c>
      <c r="O24" s="131">
        <f t="shared" si="16"/>
        <v>68</v>
      </c>
      <c r="P24" s="131">
        <f t="shared" si="17"/>
        <v>68</v>
      </c>
      <c r="Q24" s="131">
        <f t="shared" si="18"/>
        <v>68</v>
      </c>
      <c r="R24" s="132">
        <f t="shared" si="19"/>
        <v>68</v>
      </c>
      <c r="S24" s="133">
        <f t="shared" si="20"/>
        <v>68</v>
      </c>
      <c r="U24" s="147">
        <f>IF((C24-'Resultados ISO 140-4'!$E$7)&gt;0,C24-'Resultados ISO 140-4'!$E$7,0)</f>
        <v>0</v>
      </c>
      <c r="V24" s="132">
        <f>IF((D24-'Resultados ISO 140-4'!$F$7)&gt;0,D24-'Resultados ISO 140-4'!$F$7,0)</f>
        <v>0</v>
      </c>
      <c r="W24" s="132">
        <f>IF((E24-'Resultados ISO 140-4'!$G$7)&gt;0,E24-'Resultados ISO 140-4'!$G$7,0)</f>
        <v>0</v>
      </c>
      <c r="X24" s="132">
        <f>IF((F24-'Resultados ISO 140-4'!$H$7)&gt;0,F24-'Resultados ISO 140-4'!$H$7,0)</f>
        <v>0</v>
      </c>
      <c r="Y24" s="132">
        <f>IF((G24-'Resultados ISO 140-4'!$I$7)&gt;0,G24-'Resultados ISO 140-4'!$I$7,0)</f>
        <v>0</v>
      </c>
      <c r="Z24" s="135">
        <f>IF((H24-'Resultados ISO 140-4'!$J$7)&gt;0,H24-'Resultados ISO 140-4'!$J$7,0)</f>
        <v>0.63291820280512212</v>
      </c>
      <c r="AA24" s="135">
        <f>IF((I24-'Resultados ISO 140-4'!$K$7)&gt;0,I24-'Resultados ISO 140-4'!$K$7,0)</f>
        <v>3.1843363327888952</v>
      </c>
      <c r="AB24" s="132">
        <f>IF((J24-'Resultados ISO 140-4'!$L$7)&gt;0,J24-'Resultados ISO 140-4'!$L$7,0)</f>
        <v>0</v>
      </c>
      <c r="AC24" s="135">
        <f>IF((K24-'Resultados ISO 140-4'!$M$7)&gt;0,K24-'Resultados ISO 140-4'!$M$7,0)</f>
        <v>1.6337853743068749</v>
      </c>
      <c r="AD24" s="135">
        <f>IF((L24-'Resultados ISO 140-4'!$N$7)&gt;0,L24-'Resultados ISO 140-4'!$N$7,0)</f>
        <v>0.7679139193534894</v>
      </c>
      <c r="AE24" s="135">
        <f>IF((M24-'Resultados ISO 140-4'!$O$7)&gt;0,M24-'Resultados ISO 140-4'!$O$7,0)</f>
        <v>2.4132128257789134</v>
      </c>
      <c r="AF24" s="135">
        <f>IF((N24-'Resultados ISO 140-4'!$P$7)&gt;0,N24-'Resultados ISO 140-4'!$P$7,0)</f>
        <v>7.9128451034619971</v>
      </c>
      <c r="AG24" s="135">
        <f>IF((O24-'Resultados ISO 140-4'!$Q$7)&gt;0,O24-'Resultados ISO 140-4'!$Q$7,0)</f>
        <v>8.6414666741057857</v>
      </c>
      <c r="AH24" s="135">
        <f>IF((P24-'Resultados ISO 140-4'!$R$7)&gt;0,P24-'Resultados ISO 140-4'!$R$7,0)</f>
        <v>8.6101213282892388</v>
      </c>
      <c r="AI24" s="135">
        <f>IF((Q24-'Resultados ISO 140-4'!$S$7)&gt;0,Q24-'Resultados ISO 140-4'!$S$7,0)</f>
        <v>4.3358861952567196</v>
      </c>
      <c r="AJ24" s="133">
        <f>IF((R24-'Resultados ISO 140-4'!$T$7)&gt;0,R24-'Resultados ISO 140-4'!$T$7,0)</f>
        <v>0</v>
      </c>
      <c r="AK24" s="148">
        <f t="shared" si="21"/>
        <v>38.132485956147036</v>
      </c>
      <c r="AL24" s="118">
        <f t="shared" si="29"/>
        <v>0</v>
      </c>
      <c r="AM24" s="116">
        <f t="shared" si="22"/>
        <v>0</v>
      </c>
      <c r="AO24" s="147">
        <f>IF((C24-'Resultados ISO 140-4'!$E$9)&gt;0,C24-'Resultados ISO 140-4'!$E$9,0)</f>
        <v>0</v>
      </c>
      <c r="AP24" s="132">
        <f>IF((D24-'Resultados ISO 140-4'!$F$9)&gt;0,D24-'Resultados ISO 140-4'!$F$9,0)</f>
        <v>0</v>
      </c>
      <c r="AQ24" s="132">
        <f>IF((E24-'Resultados ISO 140-4'!$G$9)&gt;0,E24-'Resultados ISO 140-4'!$G$9,0)</f>
        <v>0</v>
      </c>
      <c r="AR24" s="132">
        <f>IF((F24-'Resultados ISO 140-4'!$H$9)&gt;0,F24-'Resultados ISO 140-4'!$H$9,0)</f>
        <v>0</v>
      </c>
      <c r="AS24" s="132">
        <f>IF((G24-'Resultados ISO 140-4'!$I$9)&gt;0,G24-'Resultados ISO 140-4'!$I$9,0)</f>
        <v>0</v>
      </c>
      <c r="AT24" s="135">
        <f>IF((H24-'Resultados ISO 140-4'!$J$9)&gt;0,H24-'Resultados ISO 140-4'!$J$9,0)</f>
        <v>0.17534329719836705</v>
      </c>
      <c r="AU24" s="135">
        <f>IF((I24-'Resultados ISO 140-4'!$K$9)&gt;0,I24-'Resultados ISO 140-4'!$K$9,0)</f>
        <v>2.7267614271821472</v>
      </c>
      <c r="AV24" s="132">
        <f>IF((J24-'Resultados ISO 140-4'!$L$9)&gt;0,J24-'Resultados ISO 140-4'!$L$9,0)</f>
        <v>0</v>
      </c>
      <c r="AW24" s="135">
        <f>IF((K24-'Resultados ISO 140-4'!$M$9)&gt;0,K24-'Resultados ISO 140-4'!$M$9,0)</f>
        <v>1.1762104687001269</v>
      </c>
      <c r="AX24" s="135">
        <f>IF((L24-'Resultados ISO 140-4'!$N$9)&gt;0,L24-'Resultados ISO 140-4'!$N$9,0)</f>
        <v>0.31033901374672723</v>
      </c>
      <c r="AY24" s="135">
        <f>IF((M24-'Resultados ISO 140-4'!$O$9)&gt;0,M24-'Resultados ISO 140-4'!$O$9,0)</f>
        <v>1.9556379201721654</v>
      </c>
      <c r="AZ24" s="135">
        <f>IF((N24-'Resultados ISO 140-4'!$P$9)&gt;0,N24-'Resultados ISO 140-4'!$P$9,0)</f>
        <v>7.4552701978552491</v>
      </c>
      <c r="BA24" s="135">
        <f>IF((O24-'Resultados ISO 140-4'!$Q$9)&gt;0,O24-'Resultados ISO 140-4'!$Q$9,0)</f>
        <v>8.1838917684990378</v>
      </c>
      <c r="BB24" s="135">
        <f>IF((P24-'Resultados ISO 140-4'!$R$9)&gt;0,P24-'Resultados ISO 140-4'!$R$9,0)</f>
        <v>8.1525464226824838</v>
      </c>
      <c r="BC24" s="135">
        <f>IF((Q24-'Resultados ISO 140-4'!$S$9)&gt;0,Q24-'Resultados ISO 140-4'!$S$9,0)</f>
        <v>3.8783112896499716</v>
      </c>
      <c r="BD24" s="133">
        <f>IF((R24-'Resultados ISO 140-4'!$T$9)&gt;0,R24-'Resultados ISO 140-4'!$T$9,0)</f>
        <v>0</v>
      </c>
      <c r="BE24" s="128">
        <f t="shared" si="23"/>
        <v>34.014311805686276</v>
      </c>
      <c r="BF24" s="137">
        <f t="shared" si="30"/>
        <v>0</v>
      </c>
      <c r="BG24" s="118">
        <f t="shared" si="24"/>
        <v>0</v>
      </c>
      <c r="BH24" s="119"/>
      <c r="BI24" s="146">
        <f>IF((C24-'Resultados ISO 140-4'!$E$11)&gt;0,C24-'Resultados ISO 140-4'!$E$11,0)</f>
        <v>0</v>
      </c>
      <c r="BJ24" s="145">
        <f>IF((D24-'Resultados ISO 140-4'!$F$11)&gt;0,D24-'Resultados ISO 140-4'!$F$11,0)</f>
        <v>0</v>
      </c>
      <c r="BK24" s="145">
        <f>IF((E24-'Resultados ISO 140-4'!$G$11)&gt;0,E24-'Resultados ISO 140-4'!$G$11,0)</f>
        <v>0</v>
      </c>
      <c r="BL24" s="145">
        <f>IF((F24-'Resultados ISO 140-4'!$H$11)&gt;0,F24-'Resultados ISO 140-4'!$H$11,0)</f>
        <v>0</v>
      </c>
      <c r="BM24" s="145">
        <f>IF((G24-'Resultados ISO 140-4'!$I$11)&gt;0,G24-'Resultados ISO 140-4'!$I$11,0)</f>
        <v>0</v>
      </c>
      <c r="BN24" s="145">
        <f>IF((H24-'Resultados ISO 140-4'!$J$11)&gt;0,H24-'Resultados ISO 140-4'!$J$11,0)</f>
        <v>0</v>
      </c>
      <c r="BO24" s="139">
        <f>IF((I24-'Resultados ISO 140-4'!$K$11)&gt;0,I24-'Resultados ISO 140-4'!$K$11,0)</f>
        <v>1.1431365062296521</v>
      </c>
      <c r="BP24" s="145">
        <f>IF((J24-'Resultados ISO 140-4'!$L$11)&gt;0,J24-'Resultados ISO 140-4'!$L$11,0)</f>
        <v>0</v>
      </c>
      <c r="BQ24" s="139">
        <f>IF((K24-'Resultados ISO 140-4'!$M$11)&gt;0,K24-'Resultados ISO 140-4'!$M$11,0)</f>
        <v>0.89258554774762899</v>
      </c>
      <c r="BR24" s="139">
        <f>IF((L24-'Resultados ISO 140-4'!$N$11)&gt;0,L24-'Resultados ISO 140-4'!$N$11,0)</f>
        <v>2.6714092794236421E-2</v>
      </c>
      <c r="BS24" s="139">
        <f>IF((M24-'Resultados ISO 140-4'!$O$11)&gt;0,M24-'Resultados ISO 140-4'!$O$11,0)</f>
        <v>1.6720129992196746</v>
      </c>
      <c r="BT24" s="139">
        <f>IF((N24-'Resultados ISO 140-4'!$P$11)&gt;0,N24-'Resultados ISO 140-4'!$P$11,0)</f>
        <v>7.1716452769027583</v>
      </c>
      <c r="BU24" s="139">
        <f>IF((O24-'Resultados ISO 140-4'!$Q$11)&gt;0,O24-'Resultados ISO 140-4'!$Q$11,0)</f>
        <v>7.9002668475465327</v>
      </c>
      <c r="BV24" s="139">
        <f>IF((P24-'Resultados ISO 140-4'!$R$11)&gt;0,P24-'Resultados ISO 140-4'!$R$11,0)</f>
        <v>7.86892150173</v>
      </c>
      <c r="BW24" s="139">
        <f>IF((Q24-'Resultados ISO 140-4'!$S$11)&gt;0,Q24-'Resultados ISO 140-4'!$S$11,0)</f>
        <v>3.5946863686974666</v>
      </c>
      <c r="BX24" s="144">
        <f>IF((R24-'Resultados ISO 140-4'!$T$11)&gt;0,R24-'Resultados ISO 140-4'!$T$11,0)</f>
        <v>0</v>
      </c>
      <c r="BY24" s="119">
        <f t="shared" si="25"/>
        <v>30.26996914086795</v>
      </c>
      <c r="BZ24" s="118">
        <f t="shared" si="31"/>
        <v>64</v>
      </c>
      <c r="CA24" s="118">
        <f t="shared" si="26"/>
        <v>-12</v>
      </c>
      <c r="CB24" s="119"/>
      <c r="CC24" s="141">
        <f>IF((D24-'Resultados ISO 140-4'!$F$13)&gt;0,D24-'Resultados ISO 140-4'!$F$13,0)</f>
        <v>0</v>
      </c>
      <c r="CD24" s="142">
        <f>IF((E24-'Resultados ISO 140-4'!$G$13)&gt;0,E24-'Resultados ISO 140-4'!$G$13,0)</f>
        <v>0</v>
      </c>
      <c r="CE24" s="142">
        <f>IF((F24-'Resultados ISO 140-4'!$H$13)&gt;0,F24-'Resultados ISO 140-4'!$H$13,0)</f>
        <v>0</v>
      </c>
      <c r="CF24" s="142">
        <f>IF((G24-'Resultados ISO 140-4'!$I$13)&gt;0,G24-'Resultados ISO 140-4'!$I$13,0)</f>
        <v>0</v>
      </c>
      <c r="CG24" s="142">
        <f>IF((H24-'Resultados ISO 140-4'!$J$13)&gt;0,H24-'Resultados ISO 140-4'!$J$13,0)</f>
        <v>0.63291820280512212</v>
      </c>
      <c r="CH24" s="142">
        <f>IF((I24-'Resultados ISO 140-4'!$K$13)&gt;0,I24-'Resultados ISO 140-4'!$K$13,0)</f>
        <v>3.1843363327888952</v>
      </c>
      <c r="CI24" s="142">
        <f>IF((J24-'Resultados ISO 140-4'!$L$13)&gt;0,J24-'Resultados ISO 140-4'!$L$13,0)</f>
        <v>0</v>
      </c>
      <c r="CJ24" s="142">
        <f>IF((K24-'Resultados ISO 140-4'!$M$13)&gt;0,K24-'Resultados ISO 140-4'!$M$13,0)</f>
        <v>1.6337853743068749</v>
      </c>
      <c r="CK24" s="142">
        <f>IF((L24-'Resultados ISO 140-4'!$N$13)&gt;0,L24-'Resultados ISO 140-4'!$N$13,0)</f>
        <v>0.7679139193534894</v>
      </c>
      <c r="CL24" s="142">
        <f>IF((M24-'Resultados ISO 140-4'!$O$13)&gt;0,M24-'Resultados ISO 140-4'!$O$13,0)</f>
        <v>2.4132128257789134</v>
      </c>
      <c r="CM24" s="142">
        <f>IF((N24-'Resultados ISO 140-4'!$P$13)&gt;0,N24-'Resultados ISO 140-4'!$P$13,0)</f>
        <v>7.9128451034619971</v>
      </c>
      <c r="CN24" s="142">
        <f>IF((O24-'Resultados ISO 140-4'!$Q$13)&gt;0,O24-'Resultados ISO 140-4'!$Q$13,0)</f>
        <v>8.6414666741057857</v>
      </c>
      <c r="CO24" s="142">
        <f>IF((P24-'Resultados ISO 140-4'!$R$13)&gt;0,P24-'Resultados ISO 140-4'!$R$13,0)</f>
        <v>8.6101213282892388</v>
      </c>
      <c r="CP24" s="142">
        <f>IF((Q24-'Resultados ISO 140-4'!$S$13)&gt;0,Q24-'Resultados ISO 140-4'!$S$13,0)</f>
        <v>4.3358861952567196</v>
      </c>
      <c r="CQ24" s="142">
        <f>IF((R24-'Resultados ISO 140-4'!$T$13)&gt;0,R24-'Resultados ISO 140-4'!$T$13,0)</f>
        <v>0</v>
      </c>
      <c r="CR24" s="143">
        <f>IF((S24-'Resultados ISO 140-4'!$U$13)&gt;0,S24-'Resultados ISO 140-4'!$U$13,0)</f>
        <v>0</v>
      </c>
      <c r="CS24" s="127">
        <f t="shared" si="32"/>
        <v>38.132485956147036</v>
      </c>
      <c r="CT24" s="128">
        <f t="shared" si="27"/>
        <v>0</v>
      </c>
      <c r="CU24" s="118">
        <f t="shared" si="33"/>
        <v>0</v>
      </c>
      <c r="CV24" s="118">
        <f t="shared" si="28"/>
        <v>0</v>
      </c>
    </row>
    <row r="25" spans="2:100" ht="14.25">
      <c r="B25" s="129">
        <v>-11</v>
      </c>
      <c r="C25" s="130">
        <f t="shared" si="4"/>
        <v>44</v>
      </c>
      <c r="D25" s="131">
        <f t="shared" si="5"/>
        <v>47</v>
      </c>
      <c r="E25" s="131">
        <f t="shared" si="6"/>
        <v>50</v>
      </c>
      <c r="F25" s="131">
        <f t="shared" si="7"/>
        <v>53</v>
      </c>
      <c r="G25" s="131">
        <f t="shared" si="8"/>
        <v>56</v>
      </c>
      <c r="H25" s="131">
        <f t="shared" si="9"/>
        <v>59</v>
      </c>
      <c r="I25" s="131">
        <f t="shared" si="10"/>
        <v>62</v>
      </c>
      <c r="J25" s="131">
        <f t="shared" si="11"/>
        <v>63</v>
      </c>
      <c r="K25" s="131">
        <f t="shared" si="12"/>
        <v>64</v>
      </c>
      <c r="L25" s="131">
        <f t="shared" si="13"/>
        <v>65</v>
      </c>
      <c r="M25" s="131">
        <f t="shared" si="14"/>
        <v>66</v>
      </c>
      <c r="N25" s="131">
        <f t="shared" si="15"/>
        <v>67</v>
      </c>
      <c r="O25" s="131">
        <f t="shared" si="16"/>
        <v>67</v>
      </c>
      <c r="P25" s="131">
        <f t="shared" si="17"/>
        <v>67</v>
      </c>
      <c r="Q25" s="131">
        <f t="shared" si="18"/>
        <v>67</v>
      </c>
      <c r="R25" s="132">
        <f t="shared" si="19"/>
        <v>67</v>
      </c>
      <c r="S25" s="133">
        <f t="shared" si="20"/>
        <v>67</v>
      </c>
      <c r="U25" s="147">
        <f>IF((C25-'Resultados ISO 140-4'!$E$7)&gt;0,C25-'Resultados ISO 140-4'!$E$7,0)</f>
        <v>0</v>
      </c>
      <c r="V25" s="132">
        <f>IF((D25-'Resultados ISO 140-4'!$F$7)&gt;0,D25-'Resultados ISO 140-4'!$F$7,0)</f>
        <v>0</v>
      </c>
      <c r="W25" s="132">
        <f>IF((E25-'Resultados ISO 140-4'!$G$7)&gt;0,E25-'Resultados ISO 140-4'!$G$7,0)</f>
        <v>0</v>
      </c>
      <c r="X25" s="132">
        <f>IF((F25-'Resultados ISO 140-4'!$H$7)&gt;0,F25-'Resultados ISO 140-4'!$H$7,0)</f>
        <v>0</v>
      </c>
      <c r="Y25" s="132">
        <f>IF((G25-'Resultados ISO 140-4'!$I$7)&gt;0,G25-'Resultados ISO 140-4'!$I$7,0)</f>
        <v>0</v>
      </c>
      <c r="Z25" s="132">
        <f>IF((H25-'Resultados ISO 140-4'!$J$7)&gt;0,H25-'Resultados ISO 140-4'!$J$7,0)</f>
        <v>0</v>
      </c>
      <c r="AA25" s="135">
        <f>IF((I25-'Resultados ISO 140-4'!$K$7)&gt;0,I25-'Resultados ISO 140-4'!$K$7,0)</f>
        <v>2.1843363327888952</v>
      </c>
      <c r="AB25" s="132">
        <f>IF((J25-'Resultados ISO 140-4'!$L$7)&gt;0,J25-'Resultados ISO 140-4'!$L$7,0)</f>
        <v>0</v>
      </c>
      <c r="AC25" s="135">
        <f>IF((K25-'Resultados ISO 140-4'!$M$7)&gt;0,K25-'Resultados ISO 140-4'!$M$7,0)</f>
        <v>0.63378537430687487</v>
      </c>
      <c r="AD25" s="132">
        <f>IF((L25-'Resultados ISO 140-4'!$N$7)&gt;0,L25-'Resultados ISO 140-4'!$N$7,0)</f>
        <v>0</v>
      </c>
      <c r="AE25" s="135">
        <f>IF((M25-'Resultados ISO 140-4'!$O$7)&gt;0,M25-'Resultados ISO 140-4'!$O$7,0)</f>
        <v>1.4132128257789134</v>
      </c>
      <c r="AF25" s="135">
        <f>IF((N25-'Resultados ISO 140-4'!$P$7)&gt;0,N25-'Resultados ISO 140-4'!$P$7,0)</f>
        <v>6.9128451034619971</v>
      </c>
      <c r="AG25" s="135">
        <f>IF((O25-'Resultados ISO 140-4'!$Q$7)&gt;0,O25-'Resultados ISO 140-4'!$Q$7,0)</f>
        <v>7.6414666741057857</v>
      </c>
      <c r="AH25" s="135">
        <f>IF((P25-'Resultados ISO 140-4'!$R$7)&gt;0,P25-'Resultados ISO 140-4'!$R$7,0)</f>
        <v>7.6101213282892388</v>
      </c>
      <c r="AI25" s="135">
        <f>IF((Q25-'Resultados ISO 140-4'!$S$7)&gt;0,Q25-'Resultados ISO 140-4'!$S$7,0)</f>
        <v>3.3358861952567196</v>
      </c>
      <c r="AJ25" s="133">
        <f>IF((R25-'Resultados ISO 140-4'!$T$7)&gt;0,R25-'Resultados ISO 140-4'!$T$7,0)</f>
        <v>0</v>
      </c>
      <c r="AK25" s="148">
        <f t="shared" si="21"/>
        <v>29.731653833988425</v>
      </c>
      <c r="AL25" s="118">
        <f t="shared" si="29"/>
        <v>63</v>
      </c>
      <c r="AM25" s="116">
        <f t="shared" si="22"/>
        <v>-11</v>
      </c>
      <c r="AO25" s="147">
        <f>IF((C25-'Resultados ISO 140-4'!$E$9)&gt;0,C25-'Resultados ISO 140-4'!$E$9,0)</f>
        <v>0</v>
      </c>
      <c r="AP25" s="132">
        <f>IF((D25-'Resultados ISO 140-4'!$F$9)&gt;0,D25-'Resultados ISO 140-4'!$F$9,0)</f>
        <v>0</v>
      </c>
      <c r="AQ25" s="132">
        <f>IF((E25-'Resultados ISO 140-4'!$G$9)&gt;0,E25-'Resultados ISO 140-4'!$G$9,0)</f>
        <v>0</v>
      </c>
      <c r="AR25" s="132">
        <f>IF((F25-'Resultados ISO 140-4'!$H$9)&gt;0,F25-'Resultados ISO 140-4'!$H$9,0)</f>
        <v>0</v>
      </c>
      <c r="AS25" s="132">
        <f>IF((G25-'Resultados ISO 140-4'!$I$9)&gt;0,G25-'Resultados ISO 140-4'!$I$9,0)</f>
        <v>0</v>
      </c>
      <c r="AT25" s="132">
        <f>IF((H25-'Resultados ISO 140-4'!$J$9)&gt;0,H25-'Resultados ISO 140-4'!$J$9,0)</f>
        <v>0</v>
      </c>
      <c r="AU25" s="135">
        <f>IF((I25-'Resultados ISO 140-4'!$K$9)&gt;0,I25-'Resultados ISO 140-4'!$K$9,0)</f>
        <v>1.7267614271821472</v>
      </c>
      <c r="AV25" s="132">
        <f>IF((J25-'Resultados ISO 140-4'!$L$9)&gt;0,J25-'Resultados ISO 140-4'!$L$9,0)</f>
        <v>0</v>
      </c>
      <c r="AW25" s="135">
        <f>IF((K25-'Resultados ISO 140-4'!$M$9)&gt;0,K25-'Resultados ISO 140-4'!$M$9,0)</f>
        <v>0.17621046870012691</v>
      </c>
      <c r="AX25" s="132">
        <f>IF((L25-'Resultados ISO 140-4'!$N$9)&gt;0,L25-'Resultados ISO 140-4'!$N$9,0)</f>
        <v>0</v>
      </c>
      <c r="AY25" s="135">
        <f>IF((M25-'Resultados ISO 140-4'!$O$9)&gt;0,M25-'Resultados ISO 140-4'!$O$9,0)</f>
        <v>0.95563792017216542</v>
      </c>
      <c r="AZ25" s="135">
        <f>IF((N25-'Resultados ISO 140-4'!$P$9)&gt;0,N25-'Resultados ISO 140-4'!$P$9,0)</f>
        <v>6.4552701978552491</v>
      </c>
      <c r="BA25" s="135">
        <f>IF((O25-'Resultados ISO 140-4'!$Q$9)&gt;0,O25-'Resultados ISO 140-4'!$Q$9,0)</f>
        <v>7.1838917684990378</v>
      </c>
      <c r="BB25" s="135">
        <f>IF((P25-'Resultados ISO 140-4'!$R$9)&gt;0,P25-'Resultados ISO 140-4'!$R$9,0)</f>
        <v>7.1525464226824838</v>
      </c>
      <c r="BC25" s="135">
        <f>IF((Q25-'Resultados ISO 140-4'!$S$9)&gt;0,Q25-'Resultados ISO 140-4'!$S$9,0)</f>
        <v>2.8783112896499716</v>
      </c>
      <c r="BD25" s="133">
        <f>IF((R25-'Resultados ISO 140-4'!$T$9)&gt;0,R25-'Resultados ISO 140-4'!$T$9,0)</f>
        <v>0</v>
      </c>
      <c r="BE25" s="128">
        <f t="shared" si="23"/>
        <v>26.528629494741182</v>
      </c>
      <c r="BF25" s="137">
        <f t="shared" si="30"/>
        <v>63</v>
      </c>
      <c r="BG25" s="118">
        <f t="shared" si="24"/>
        <v>-11</v>
      </c>
      <c r="BH25" s="119"/>
      <c r="BI25" s="146">
        <f>IF((C25-'Resultados ISO 140-4'!$E$11)&gt;0,C25-'Resultados ISO 140-4'!$E$11,0)</f>
        <v>0</v>
      </c>
      <c r="BJ25" s="145">
        <f>IF((D25-'Resultados ISO 140-4'!$F$11)&gt;0,D25-'Resultados ISO 140-4'!$F$11,0)</f>
        <v>0</v>
      </c>
      <c r="BK25" s="145">
        <f>IF((E25-'Resultados ISO 140-4'!$G$11)&gt;0,E25-'Resultados ISO 140-4'!$G$11,0)</f>
        <v>0</v>
      </c>
      <c r="BL25" s="145">
        <f>IF((F25-'Resultados ISO 140-4'!$H$11)&gt;0,F25-'Resultados ISO 140-4'!$H$11,0)</f>
        <v>0</v>
      </c>
      <c r="BM25" s="145">
        <f>IF((G25-'Resultados ISO 140-4'!$I$11)&gt;0,G25-'Resultados ISO 140-4'!$I$11,0)</f>
        <v>0</v>
      </c>
      <c r="BN25" s="145">
        <f>IF((H25-'Resultados ISO 140-4'!$J$11)&gt;0,H25-'Resultados ISO 140-4'!$J$11,0)</f>
        <v>0</v>
      </c>
      <c r="BO25" s="139">
        <f>IF((I25-'Resultados ISO 140-4'!$K$11)&gt;0,I25-'Resultados ISO 140-4'!$K$11,0)</f>
        <v>0.14313650622965213</v>
      </c>
      <c r="BP25" s="145">
        <f>IF((J25-'Resultados ISO 140-4'!$L$11)&gt;0,J25-'Resultados ISO 140-4'!$L$11,0)</f>
        <v>0</v>
      </c>
      <c r="BQ25" s="145">
        <f>IF((K25-'Resultados ISO 140-4'!$M$11)&gt;0,K25-'Resultados ISO 140-4'!$M$11,0)</f>
        <v>0</v>
      </c>
      <c r="BR25" s="145">
        <f>IF((L25-'Resultados ISO 140-4'!$N$11)&gt;0,L25-'Resultados ISO 140-4'!$N$11,0)</f>
        <v>0</v>
      </c>
      <c r="BS25" s="139">
        <f>IF((M25-'Resultados ISO 140-4'!$O$11)&gt;0,M25-'Resultados ISO 140-4'!$O$11,0)</f>
        <v>0.67201299921967461</v>
      </c>
      <c r="BT25" s="139">
        <f>IF((N25-'Resultados ISO 140-4'!$P$11)&gt;0,N25-'Resultados ISO 140-4'!$P$11,0)</f>
        <v>6.1716452769027583</v>
      </c>
      <c r="BU25" s="139">
        <f>IF((O25-'Resultados ISO 140-4'!$Q$11)&gt;0,O25-'Resultados ISO 140-4'!$Q$11,0)</f>
        <v>6.9002668475465327</v>
      </c>
      <c r="BV25" s="139">
        <f>IF((P25-'Resultados ISO 140-4'!$R$11)&gt;0,P25-'Resultados ISO 140-4'!$R$11,0)</f>
        <v>6.86892150173</v>
      </c>
      <c r="BW25" s="139">
        <f>IF((Q25-'Resultados ISO 140-4'!$S$11)&gt;0,Q25-'Resultados ISO 140-4'!$S$11,0)</f>
        <v>2.5946863686974666</v>
      </c>
      <c r="BX25" s="144">
        <f>IF((R25-'Resultados ISO 140-4'!$T$11)&gt;0,R25-'Resultados ISO 140-4'!$T$11,0)</f>
        <v>0</v>
      </c>
      <c r="BY25" s="119">
        <f t="shared" si="25"/>
        <v>23.350669500326084</v>
      </c>
      <c r="BZ25" s="118">
        <f t="shared" si="31"/>
        <v>0</v>
      </c>
      <c r="CA25" s="118">
        <f t="shared" si="26"/>
        <v>0</v>
      </c>
      <c r="CB25" s="119"/>
      <c r="CC25" s="141">
        <f>IF((D25-'Resultados ISO 140-4'!$F$13)&gt;0,D25-'Resultados ISO 140-4'!$F$13,0)</f>
        <v>0</v>
      </c>
      <c r="CD25" s="142">
        <f>IF((E25-'Resultados ISO 140-4'!$G$13)&gt;0,E25-'Resultados ISO 140-4'!$G$13,0)</f>
        <v>0</v>
      </c>
      <c r="CE25" s="142">
        <f>IF((F25-'Resultados ISO 140-4'!$H$13)&gt;0,F25-'Resultados ISO 140-4'!$H$13,0)</f>
        <v>0</v>
      </c>
      <c r="CF25" s="142">
        <f>IF((G25-'Resultados ISO 140-4'!$I$13)&gt;0,G25-'Resultados ISO 140-4'!$I$13,0)</f>
        <v>0</v>
      </c>
      <c r="CG25" s="142">
        <f>IF((H25-'Resultados ISO 140-4'!$J$13)&gt;0,H25-'Resultados ISO 140-4'!$J$13,0)</f>
        <v>0</v>
      </c>
      <c r="CH25" s="142">
        <f>IF((I25-'Resultados ISO 140-4'!$K$13)&gt;0,I25-'Resultados ISO 140-4'!$K$13,0)</f>
        <v>2.1843363327888952</v>
      </c>
      <c r="CI25" s="142">
        <f>IF((J25-'Resultados ISO 140-4'!$L$13)&gt;0,J25-'Resultados ISO 140-4'!$L$13,0)</f>
        <v>0</v>
      </c>
      <c r="CJ25" s="142">
        <f>IF((K25-'Resultados ISO 140-4'!$M$13)&gt;0,K25-'Resultados ISO 140-4'!$M$13,0)</f>
        <v>0.63378537430687487</v>
      </c>
      <c r="CK25" s="142">
        <f>IF((L25-'Resultados ISO 140-4'!$N$13)&gt;0,L25-'Resultados ISO 140-4'!$N$13,0)</f>
        <v>0</v>
      </c>
      <c r="CL25" s="142">
        <f>IF((M25-'Resultados ISO 140-4'!$O$13)&gt;0,M25-'Resultados ISO 140-4'!$O$13,0)</f>
        <v>1.4132128257789134</v>
      </c>
      <c r="CM25" s="142">
        <f>IF((N25-'Resultados ISO 140-4'!$P$13)&gt;0,N25-'Resultados ISO 140-4'!$P$13,0)</f>
        <v>6.9128451034619971</v>
      </c>
      <c r="CN25" s="142">
        <f>IF((O25-'Resultados ISO 140-4'!$Q$13)&gt;0,O25-'Resultados ISO 140-4'!$Q$13,0)</f>
        <v>7.6414666741057857</v>
      </c>
      <c r="CO25" s="142">
        <f>IF((P25-'Resultados ISO 140-4'!$R$13)&gt;0,P25-'Resultados ISO 140-4'!$R$13,0)</f>
        <v>7.6101213282892388</v>
      </c>
      <c r="CP25" s="142">
        <f>IF((Q25-'Resultados ISO 140-4'!$S$13)&gt;0,Q25-'Resultados ISO 140-4'!$S$13,0)</f>
        <v>3.3358861952567196</v>
      </c>
      <c r="CQ25" s="142">
        <f>IF((R25-'Resultados ISO 140-4'!$T$13)&gt;0,R25-'Resultados ISO 140-4'!$T$13,0)</f>
        <v>0</v>
      </c>
      <c r="CR25" s="143">
        <f>IF((S25-'Resultados ISO 140-4'!$U$13)&gt;0,S25-'Resultados ISO 140-4'!$U$13,0)</f>
        <v>0</v>
      </c>
      <c r="CS25" s="127">
        <f t="shared" si="32"/>
        <v>29.731653833988425</v>
      </c>
      <c r="CT25" s="128">
        <f t="shared" si="27"/>
        <v>63</v>
      </c>
      <c r="CU25" s="118">
        <f t="shared" si="33"/>
        <v>63</v>
      </c>
      <c r="CV25" s="118">
        <f t="shared" si="28"/>
        <v>-11</v>
      </c>
    </row>
    <row r="26" spans="2:100" ht="14.25">
      <c r="B26" s="129">
        <v>-10</v>
      </c>
      <c r="C26" s="130">
        <f t="shared" si="4"/>
        <v>43</v>
      </c>
      <c r="D26" s="131">
        <f t="shared" si="5"/>
        <v>46</v>
      </c>
      <c r="E26" s="131">
        <f t="shared" si="6"/>
        <v>49</v>
      </c>
      <c r="F26" s="131">
        <f t="shared" si="7"/>
        <v>52</v>
      </c>
      <c r="G26" s="131">
        <f t="shared" si="8"/>
        <v>55</v>
      </c>
      <c r="H26" s="131">
        <f t="shared" si="9"/>
        <v>58</v>
      </c>
      <c r="I26" s="131">
        <f t="shared" si="10"/>
        <v>61</v>
      </c>
      <c r="J26" s="131">
        <f t="shared" si="11"/>
        <v>62</v>
      </c>
      <c r="K26" s="131">
        <f t="shared" si="12"/>
        <v>63</v>
      </c>
      <c r="L26" s="131">
        <f t="shared" si="13"/>
        <v>64</v>
      </c>
      <c r="M26" s="131">
        <f t="shared" si="14"/>
        <v>65</v>
      </c>
      <c r="N26" s="131">
        <f t="shared" si="15"/>
        <v>66</v>
      </c>
      <c r="O26" s="131">
        <f t="shared" si="16"/>
        <v>66</v>
      </c>
      <c r="P26" s="131">
        <f t="shared" si="17"/>
        <v>66</v>
      </c>
      <c r="Q26" s="131">
        <f t="shared" si="18"/>
        <v>66</v>
      </c>
      <c r="R26" s="132">
        <f t="shared" si="19"/>
        <v>66</v>
      </c>
      <c r="S26" s="133">
        <f t="shared" si="20"/>
        <v>66</v>
      </c>
      <c r="U26" s="147">
        <f>IF((C26-'Resultados ISO 140-4'!$E$7)&gt;0,C26-'Resultados ISO 140-4'!$E$7,0)</f>
        <v>0</v>
      </c>
      <c r="V26" s="132">
        <f>IF((D26-'Resultados ISO 140-4'!$F$7)&gt;0,D26-'Resultados ISO 140-4'!$F$7,0)</f>
        <v>0</v>
      </c>
      <c r="W26" s="132">
        <f>IF((E26-'Resultados ISO 140-4'!$G$7)&gt;0,E26-'Resultados ISO 140-4'!$G$7,0)</f>
        <v>0</v>
      </c>
      <c r="X26" s="132">
        <f>IF((F26-'Resultados ISO 140-4'!$H$7)&gt;0,F26-'Resultados ISO 140-4'!$H$7,0)</f>
        <v>0</v>
      </c>
      <c r="Y26" s="132">
        <f>IF((G26-'Resultados ISO 140-4'!$I$7)&gt;0,G26-'Resultados ISO 140-4'!$I$7,0)</f>
        <v>0</v>
      </c>
      <c r="Z26" s="132">
        <f>IF((H26-'Resultados ISO 140-4'!$J$7)&gt;0,H26-'Resultados ISO 140-4'!$J$7,0)</f>
        <v>0</v>
      </c>
      <c r="AA26" s="135">
        <f>IF((I26-'Resultados ISO 140-4'!$K$7)&gt;0,I26-'Resultados ISO 140-4'!$K$7,0)</f>
        <v>1.1843363327888952</v>
      </c>
      <c r="AB26" s="132">
        <f>IF((J26-'Resultados ISO 140-4'!$L$7)&gt;0,J26-'Resultados ISO 140-4'!$L$7,0)</f>
        <v>0</v>
      </c>
      <c r="AC26" s="132">
        <f>IF((K26-'Resultados ISO 140-4'!$M$7)&gt;0,K26-'Resultados ISO 140-4'!$M$7,0)</f>
        <v>0</v>
      </c>
      <c r="AD26" s="132">
        <f>IF((L26-'Resultados ISO 140-4'!$N$7)&gt;0,L26-'Resultados ISO 140-4'!$N$7,0)</f>
        <v>0</v>
      </c>
      <c r="AE26" s="135">
        <f>IF((M26-'Resultados ISO 140-4'!$O$7)&gt;0,M26-'Resultados ISO 140-4'!$O$7,0)</f>
        <v>0.41321282577891338</v>
      </c>
      <c r="AF26" s="135">
        <f>IF((N26-'Resultados ISO 140-4'!$P$7)&gt;0,N26-'Resultados ISO 140-4'!$P$7,0)</f>
        <v>5.9128451034619971</v>
      </c>
      <c r="AG26" s="135">
        <f>IF((O26-'Resultados ISO 140-4'!$Q$7)&gt;0,O26-'Resultados ISO 140-4'!$Q$7,0)</f>
        <v>6.6414666741057857</v>
      </c>
      <c r="AH26" s="135">
        <f>IF((P26-'Resultados ISO 140-4'!$R$7)&gt;0,P26-'Resultados ISO 140-4'!$R$7,0)</f>
        <v>6.6101213282892388</v>
      </c>
      <c r="AI26" s="135">
        <f>IF((Q26-'Resultados ISO 140-4'!$S$7)&gt;0,Q26-'Resultados ISO 140-4'!$S$7,0)</f>
        <v>2.3358861952567196</v>
      </c>
      <c r="AJ26" s="133">
        <f>IF((R26-'Resultados ISO 140-4'!$T$7)&gt;0,R26-'Resultados ISO 140-4'!$T$7,0)</f>
        <v>0</v>
      </c>
      <c r="AK26" s="148">
        <f t="shared" si="21"/>
        <v>23.09786845968155</v>
      </c>
      <c r="AL26" s="118">
        <f t="shared" si="29"/>
        <v>0</v>
      </c>
      <c r="AM26" s="116">
        <f t="shared" si="22"/>
        <v>0</v>
      </c>
      <c r="AO26" s="147">
        <f>IF((C26-'Resultados ISO 140-4'!$E$9)&gt;0,C26-'Resultados ISO 140-4'!$E$9,0)</f>
        <v>0</v>
      </c>
      <c r="AP26" s="132">
        <f>IF((D26-'Resultados ISO 140-4'!$F$9)&gt;0,D26-'Resultados ISO 140-4'!$F$9,0)</f>
        <v>0</v>
      </c>
      <c r="AQ26" s="132">
        <f>IF((E26-'Resultados ISO 140-4'!$G$9)&gt;0,E26-'Resultados ISO 140-4'!$G$9,0)</f>
        <v>0</v>
      </c>
      <c r="AR26" s="132">
        <f>IF((F26-'Resultados ISO 140-4'!$H$9)&gt;0,F26-'Resultados ISO 140-4'!$H$9,0)</f>
        <v>0</v>
      </c>
      <c r="AS26" s="132">
        <f>IF((G26-'Resultados ISO 140-4'!$I$9)&gt;0,G26-'Resultados ISO 140-4'!$I$9,0)</f>
        <v>0</v>
      </c>
      <c r="AT26" s="132">
        <f>IF((H26-'Resultados ISO 140-4'!$J$9)&gt;0,H26-'Resultados ISO 140-4'!$J$9,0)</f>
        <v>0</v>
      </c>
      <c r="AU26" s="135">
        <f>IF((I26-'Resultados ISO 140-4'!$K$9)&gt;0,I26-'Resultados ISO 140-4'!$K$9,0)</f>
        <v>0.7267614271821472</v>
      </c>
      <c r="AV26" s="132">
        <f>IF((J26-'Resultados ISO 140-4'!$L$9)&gt;0,J26-'Resultados ISO 140-4'!$L$9,0)</f>
        <v>0</v>
      </c>
      <c r="AW26" s="132">
        <f>IF((K26-'Resultados ISO 140-4'!$M$9)&gt;0,K26-'Resultados ISO 140-4'!$M$9,0)</f>
        <v>0</v>
      </c>
      <c r="AX26" s="132">
        <f>IF((L26-'Resultados ISO 140-4'!$N$9)&gt;0,L26-'Resultados ISO 140-4'!$N$9,0)</f>
        <v>0</v>
      </c>
      <c r="AY26" s="132">
        <f>IF((M26-'Resultados ISO 140-4'!$O$9)&gt;0,M26-'Resultados ISO 140-4'!$O$9,0)</f>
        <v>0</v>
      </c>
      <c r="AZ26" s="135">
        <f>IF((N26-'Resultados ISO 140-4'!$P$9)&gt;0,N26-'Resultados ISO 140-4'!$P$9,0)</f>
        <v>5.4552701978552491</v>
      </c>
      <c r="BA26" s="135">
        <f>IF((O26-'Resultados ISO 140-4'!$Q$9)&gt;0,O26-'Resultados ISO 140-4'!$Q$9,0)</f>
        <v>6.1838917684990378</v>
      </c>
      <c r="BB26" s="135">
        <f>IF((P26-'Resultados ISO 140-4'!$R$9)&gt;0,P26-'Resultados ISO 140-4'!$R$9,0)</f>
        <v>6.1525464226824838</v>
      </c>
      <c r="BC26" s="135">
        <f>IF((Q26-'Resultados ISO 140-4'!$S$9)&gt;0,Q26-'Resultados ISO 140-4'!$S$9,0)</f>
        <v>1.8783112896499716</v>
      </c>
      <c r="BD26" s="133">
        <f>IF((R26-'Resultados ISO 140-4'!$T$9)&gt;0,R26-'Resultados ISO 140-4'!$T$9,0)</f>
        <v>0</v>
      </c>
      <c r="BE26" s="128">
        <f t="shared" si="23"/>
        <v>20.396781105868889</v>
      </c>
      <c r="BF26" s="137">
        <f t="shared" si="30"/>
        <v>0</v>
      </c>
      <c r="BG26" s="118">
        <f t="shared" si="24"/>
        <v>0</v>
      </c>
      <c r="BH26" s="119"/>
      <c r="BI26" s="146">
        <f>IF((C26-'Resultados ISO 140-4'!$E$11)&gt;0,C26-'Resultados ISO 140-4'!$E$11,0)</f>
        <v>0</v>
      </c>
      <c r="BJ26" s="145">
        <f>IF((D26-'Resultados ISO 140-4'!$F$11)&gt;0,D26-'Resultados ISO 140-4'!$F$11,0)</f>
        <v>0</v>
      </c>
      <c r="BK26" s="145">
        <f>IF((E26-'Resultados ISO 140-4'!$G$11)&gt;0,E26-'Resultados ISO 140-4'!$G$11,0)</f>
        <v>0</v>
      </c>
      <c r="BL26" s="145">
        <f>IF((F26-'Resultados ISO 140-4'!$H$11)&gt;0,F26-'Resultados ISO 140-4'!$H$11,0)</f>
        <v>0</v>
      </c>
      <c r="BM26" s="145">
        <f>IF((G26-'Resultados ISO 140-4'!$I$11)&gt;0,G26-'Resultados ISO 140-4'!$I$11,0)</f>
        <v>0</v>
      </c>
      <c r="BN26" s="145">
        <f>IF((H26-'Resultados ISO 140-4'!$J$11)&gt;0,H26-'Resultados ISO 140-4'!$J$11,0)</f>
        <v>0</v>
      </c>
      <c r="BO26" s="145">
        <f>IF((I26-'Resultados ISO 140-4'!$K$11)&gt;0,I26-'Resultados ISO 140-4'!$K$11,0)</f>
        <v>0</v>
      </c>
      <c r="BP26" s="145">
        <f>IF((J26-'Resultados ISO 140-4'!$L$11)&gt;0,J26-'Resultados ISO 140-4'!$L$11,0)</f>
        <v>0</v>
      </c>
      <c r="BQ26" s="145">
        <f>IF((K26-'Resultados ISO 140-4'!$M$11)&gt;0,K26-'Resultados ISO 140-4'!$M$11,0)</f>
        <v>0</v>
      </c>
      <c r="BR26" s="145">
        <f>IF((L26-'Resultados ISO 140-4'!$N$11)&gt;0,L26-'Resultados ISO 140-4'!$N$11,0)</f>
        <v>0</v>
      </c>
      <c r="BS26" s="145">
        <f>IF((M26-'Resultados ISO 140-4'!$O$11)&gt;0,M26-'Resultados ISO 140-4'!$O$11,0)</f>
        <v>0</v>
      </c>
      <c r="BT26" s="139">
        <f>IF((N26-'Resultados ISO 140-4'!$P$11)&gt;0,N26-'Resultados ISO 140-4'!$P$11,0)</f>
        <v>5.1716452769027583</v>
      </c>
      <c r="BU26" s="139">
        <f>IF((O26-'Resultados ISO 140-4'!$Q$11)&gt;0,O26-'Resultados ISO 140-4'!$Q$11,0)</f>
        <v>5.9002668475465327</v>
      </c>
      <c r="BV26" s="139">
        <f>IF((P26-'Resultados ISO 140-4'!$R$11)&gt;0,P26-'Resultados ISO 140-4'!$R$11,0)</f>
        <v>5.86892150173</v>
      </c>
      <c r="BW26" s="139">
        <f>IF((Q26-'Resultados ISO 140-4'!$S$11)&gt;0,Q26-'Resultados ISO 140-4'!$S$11,0)</f>
        <v>1.5946863686974666</v>
      </c>
      <c r="BX26" s="144">
        <f>IF((R26-'Resultados ISO 140-4'!$T$11)&gt;0,R26-'Resultados ISO 140-4'!$T$11,0)</f>
        <v>0</v>
      </c>
      <c r="BY26" s="119">
        <f t="shared" si="25"/>
        <v>18.535519994876758</v>
      </c>
      <c r="BZ26" s="118">
        <f t="shared" si="31"/>
        <v>0</v>
      </c>
      <c r="CA26" s="118">
        <f t="shared" si="26"/>
        <v>0</v>
      </c>
      <c r="CB26" s="119"/>
      <c r="CC26" s="141">
        <f>IF((D26-'Resultados ISO 140-4'!$F$13)&gt;0,D26-'Resultados ISO 140-4'!$F$13,0)</f>
        <v>0</v>
      </c>
      <c r="CD26" s="142">
        <f>IF((E26-'Resultados ISO 140-4'!$G$13)&gt;0,E26-'Resultados ISO 140-4'!$G$13,0)</f>
        <v>0</v>
      </c>
      <c r="CE26" s="142">
        <f>IF((F26-'Resultados ISO 140-4'!$H$13)&gt;0,F26-'Resultados ISO 140-4'!$H$13,0)</f>
        <v>0</v>
      </c>
      <c r="CF26" s="142">
        <f>IF((G26-'Resultados ISO 140-4'!$I$13)&gt;0,G26-'Resultados ISO 140-4'!$I$13,0)</f>
        <v>0</v>
      </c>
      <c r="CG26" s="142">
        <f>IF((H26-'Resultados ISO 140-4'!$J$13)&gt;0,H26-'Resultados ISO 140-4'!$J$13,0)</f>
        <v>0</v>
      </c>
      <c r="CH26" s="142">
        <f>IF((I26-'Resultados ISO 140-4'!$K$13)&gt;0,I26-'Resultados ISO 140-4'!$K$13,0)</f>
        <v>1.1843363327888952</v>
      </c>
      <c r="CI26" s="142">
        <f>IF((J26-'Resultados ISO 140-4'!$L$13)&gt;0,J26-'Resultados ISO 140-4'!$L$13,0)</f>
        <v>0</v>
      </c>
      <c r="CJ26" s="142">
        <f>IF((K26-'Resultados ISO 140-4'!$M$13)&gt;0,K26-'Resultados ISO 140-4'!$M$13,0)</f>
        <v>0</v>
      </c>
      <c r="CK26" s="142">
        <f>IF((L26-'Resultados ISO 140-4'!$N$13)&gt;0,L26-'Resultados ISO 140-4'!$N$13,0)</f>
        <v>0</v>
      </c>
      <c r="CL26" s="142">
        <f>IF((M26-'Resultados ISO 140-4'!$O$13)&gt;0,M26-'Resultados ISO 140-4'!$O$13,0)</f>
        <v>0.41321282577891338</v>
      </c>
      <c r="CM26" s="142">
        <f>IF((N26-'Resultados ISO 140-4'!$P$13)&gt;0,N26-'Resultados ISO 140-4'!$P$13,0)</f>
        <v>5.9128451034619971</v>
      </c>
      <c r="CN26" s="142">
        <f>IF((O26-'Resultados ISO 140-4'!$Q$13)&gt;0,O26-'Resultados ISO 140-4'!$Q$13,0)</f>
        <v>6.6414666741057857</v>
      </c>
      <c r="CO26" s="142">
        <f>IF((P26-'Resultados ISO 140-4'!$R$13)&gt;0,P26-'Resultados ISO 140-4'!$R$13,0)</f>
        <v>6.6101213282892388</v>
      </c>
      <c r="CP26" s="142">
        <f>IF((Q26-'Resultados ISO 140-4'!$S$13)&gt;0,Q26-'Resultados ISO 140-4'!$S$13,0)</f>
        <v>2.3358861952567196</v>
      </c>
      <c r="CQ26" s="142">
        <f>IF((R26-'Resultados ISO 140-4'!$T$13)&gt;0,R26-'Resultados ISO 140-4'!$T$13,0)</f>
        <v>0</v>
      </c>
      <c r="CR26" s="143">
        <f>IF((S26-'Resultados ISO 140-4'!$U$13)&gt;0,S26-'Resultados ISO 140-4'!$U$13,0)</f>
        <v>0</v>
      </c>
      <c r="CS26" s="127">
        <f t="shared" si="32"/>
        <v>23.09786845968155</v>
      </c>
      <c r="CT26" s="128">
        <f t="shared" si="27"/>
        <v>62</v>
      </c>
      <c r="CU26" s="118">
        <f t="shared" si="33"/>
        <v>0</v>
      </c>
      <c r="CV26" s="118">
        <f t="shared" si="28"/>
        <v>0</v>
      </c>
    </row>
    <row r="27" spans="2:100" ht="14.25">
      <c r="B27" s="129">
        <v>-9</v>
      </c>
      <c r="C27" s="130">
        <f t="shared" si="4"/>
        <v>42</v>
      </c>
      <c r="D27" s="131">
        <f t="shared" si="5"/>
        <v>45</v>
      </c>
      <c r="E27" s="131">
        <f t="shared" si="6"/>
        <v>48</v>
      </c>
      <c r="F27" s="131">
        <f t="shared" si="7"/>
        <v>51</v>
      </c>
      <c r="G27" s="131">
        <f t="shared" si="8"/>
        <v>54</v>
      </c>
      <c r="H27" s="131">
        <f t="shared" si="9"/>
        <v>57</v>
      </c>
      <c r="I27" s="131">
        <f t="shared" si="10"/>
        <v>60</v>
      </c>
      <c r="J27" s="131">
        <f t="shared" si="11"/>
        <v>61</v>
      </c>
      <c r="K27" s="131">
        <f t="shared" si="12"/>
        <v>62</v>
      </c>
      <c r="L27" s="131">
        <f t="shared" si="13"/>
        <v>63</v>
      </c>
      <c r="M27" s="131">
        <f t="shared" si="14"/>
        <v>64</v>
      </c>
      <c r="N27" s="131">
        <f t="shared" si="15"/>
        <v>65</v>
      </c>
      <c r="O27" s="131">
        <f t="shared" si="16"/>
        <v>65</v>
      </c>
      <c r="P27" s="131">
        <f t="shared" si="17"/>
        <v>65</v>
      </c>
      <c r="Q27" s="131">
        <f t="shared" si="18"/>
        <v>65</v>
      </c>
      <c r="R27" s="132">
        <f t="shared" si="19"/>
        <v>65</v>
      </c>
      <c r="S27" s="133">
        <f t="shared" si="20"/>
        <v>65</v>
      </c>
      <c r="U27" s="147">
        <f>IF((C27-'Resultados ISO 140-4'!$E$7)&gt;0,C27-'Resultados ISO 140-4'!$E$7,0)</f>
        <v>0</v>
      </c>
      <c r="V27" s="132">
        <f>IF((D27-'Resultados ISO 140-4'!$F$7)&gt;0,D27-'Resultados ISO 140-4'!$F$7,0)</f>
        <v>0</v>
      </c>
      <c r="W27" s="132">
        <f>IF((E27-'Resultados ISO 140-4'!$G$7)&gt;0,E27-'Resultados ISO 140-4'!$G$7,0)</f>
        <v>0</v>
      </c>
      <c r="X27" s="132">
        <f>IF((F27-'Resultados ISO 140-4'!$H$7)&gt;0,F27-'Resultados ISO 140-4'!$H$7,0)</f>
        <v>0</v>
      </c>
      <c r="Y27" s="132">
        <f>IF((G27-'Resultados ISO 140-4'!$I$7)&gt;0,G27-'Resultados ISO 140-4'!$I$7,0)</f>
        <v>0</v>
      </c>
      <c r="Z27" s="132">
        <f>IF((H27-'Resultados ISO 140-4'!$J$7)&gt;0,H27-'Resultados ISO 140-4'!$J$7,0)</f>
        <v>0</v>
      </c>
      <c r="AA27" s="135">
        <f>IF((I27-'Resultados ISO 140-4'!$K$7)&gt;0,I27-'Resultados ISO 140-4'!$K$7,0)</f>
        <v>0.18433633278889516</v>
      </c>
      <c r="AB27" s="132">
        <f>IF((J27-'Resultados ISO 140-4'!$L$7)&gt;0,J27-'Resultados ISO 140-4'!$L$7,0)</f>
        <v>0</v>
      </c>
      <c r="AC27" s="132">
        <f>IF((K27-'Resultados ISO 140-4'!$M$7)&gt;0,K27-'Resultados ISO 140-4'!$M$7,0)</f>
        <v>0</v>
      </c>
      <c r="AD27" s="132">
        <f>IF((L27-'Resultados ISO 140-4'!$N$7)&gt;0,L27-'Resultados ISO 140-4'!$N$7,0)</f>
        <v>0</v>
      </c>
      <c r="AE27" s="132">
        <f>IF((M27-'Resultados ISO 140-4'!$O$7)&gt;0,M27-'Resultados ISO 140-4'!$O$7,0)</f>
        <v>0</v>
      </c>
      <c r="AF27" s="135">
        <f>IF((N27-'Resultados ISO 140-4'!$P$7)&gt;0,N27-'Resultados ISO 140-4'!$P$7,0)</f>
        <v>4.9128451034619971</v>
      </c>
      <c r="AG27" s="135">
        <f>IF((O27-'Resultados ISO 140-4'!$Q$7)&gt;0,O27-'Resultados ISO 140-4'!$Q$7,0)</f>
        <v>5.6414666741057857</v>
      </c>
      <c r="AH27" s="135">
        <f>IF((P27-'Resultados ISO 140-4'!$R$7)&gt;0,P27-'Resultados ISO 140-4'!$R$7,0)</f>
        <v>5.6101213282892388</v>
      </c>
      <c r="AI27" s="135">
        <f>IF((Q27-'Resultados ISO 140-4'!$S$7)&gt;0,Q27-'Resultados ISO 140-4'!$S$7,0)</f>
        <v>1.3358861952567196</v>
      </c>
      <c r="AJ27" s="133">
        <f>IF((R27-'Resultados ISO 140-4'!$T$7)&gt;0,R27-'Resultados ISO 140-4'!$T$7,0)</f>
        <v>0</v>
      </c>
      <c r="AK27" s="148">
        <f t="shared" si="21"/>
        <v>17.684655633902636</v>
      </c>
      <c r="AL27" s="118">
        <f t="shared" si="29"/>
        <v>0</v>
      </c>
      <c r="AM27" s="116">
        <f t="shared" si="22"/>
        <v>0</v>
      </c>
      <c r="AO27" s="147">
        <f>IF((C27-'Resultados ISO 140-4'!$E$9)&gt;0,C27-'Resultados ISO 140-4'!$E$9,0)</f>
        <v>0</v>
      </c>
      <c r="AP27" s="132">
        <f>IF((D27-'Resultados ISO 140-4'!$F$9)&gt;0,D27-'Resultados ISO 140-4'!$F$9,0)</f>
        <v>0</v>
      </c>
      <c r="AQ27" s="132">
        <f>IF((E27-'Resultados ISO 140-4'!$G$9)&gt;0,E27-'Resultados ISO 140-4'!$G$9,0)</f>
        <v>0</v>
      </c>
      <c r="AR27" s="132">
        <f>IF((F27-'Resultados ISO 140-4'!$H$9)&gt;0,F27-'Resultados ISO 140-4'!$H$9,0)</f>
        <v>0</v>
      </c>
      <c r="AS27" s="132">
        <f>IF((G27-'Resultados ISO 140-4'!$I$9)&gt;0,G27-'Resultados ISO 140-4'!$I$9,0)</f>
        <v>0</v>
      </c>
      <c r="AT27" s="132">
        <f>IF((H27-'Resultados ISO 140-4'!$J$9)&gt;0,H27-'Resultados ISO 140-4'!$J$9,0)</f>
        <v>0</v>
      </c>
      <c r="AU27" s="132">
        <f>IF((I27-'Resultados ISO 140-4'!$K$9)&gt;0,I27-'Resultados ISO 140-4'!$K$9,0)</f>
        <v>0</v>
      </c>
      <c r="AV27" s="132">
        <f>IF((J27-'Resultados ISO 140-4'!$L$9)&gt;0,J27-'Resultados ISO 140-4'!$L$9,0)</f>
        <v>0</v>
      </c>
      <c r="AW27" s="132">
        <f>IF((K27-'Resultados ISO 140-4'!$M$9)&gt;0,K27-'Resultados ISO 140-4'!$M$9,0)</f>
        <v>0</v>
      </c>
      <c r="AX27" s="132">
        <f>IF((L27-'Resultados ISO 140-4'!$N$9)&gt;0,L27-'Resultados ISO 140-4'!$N$9,0)</f>
        <v>0</v>
      </c>
      <c r="AY27" s="132">
        <f>IF((M27-'Resultados ISO 140-4'!$O$9)&gt;0,M27-'Resultados ISO 140-4'!$O$9,0)</f>
        <v>0</v>
      </c>
      <c r="AZ27" s="135">
        <f>IF((N27-'Resultados ISO 140-4'!$P$9)&gt;0,N27-'Resultados ISO 140-4'!$P$9,0)</f>
        <v>4.4552701978552491</v>
      </c>
      <c r="BA27" s="135">
        <f>IF((O27-'Resultados ISO 140-4'!$Q$9)&gt;0,O27-'Resultados ISO 140-4'!$Q$9,0)</f>
        <v>5.1838917684990378</v>
      </c>
      <c r="BB27" s="135">
        <f>IF((P27-'Resultados ISO 140-4'!$R$9)&gt;0,P27-'Resultados ISO 140-4'!$R$9,0)</f>
        <v>5.1525464226824838</v>
      </c>
      <c r="BC27" s="135">
        <f>IF((Q27-'Resultados ISO 140-4'!$S$9)&gt;0,Q27-'Resultados ISO 140-4'!$S$9,0)</f>
        <v>0.87831128964997163</v>
      </c>
      <c r="BD27" s="133">
        <f>IF((R27-'Resultados ISO 140-4'!$T$9)&gt;0,R27-'Resultados ISO 140-4'!$T$9,0)</f>
        <v>0</v>
      </c>
      <c r="BE27" s="128">
        <f t="shared" si="23"/>
        <v>15.670019678686742</v>
      </c>
      <c r="BF27" s="137">
        <f t="shared" si="30"/>
        <v>0</v>
      </c>
      <c r="BG27" s="118">
        <f t="shared" si="24"/>
        <v>0</v>
      </c>
      <c r="BH27" s="119"/>
      <c r="BI27" s="146">
        <f>IF((C27-'Resultados ISO 140-4'!$E$11)&gt;0,C27-'Resultados ISO 140-4'!$E$11,0)</f>
        <v>0</v>
      </c>
      <c r="BJ27" s="145">
        <f>IF((D27-'Resultados ISO 140-4'!$F$11)&gt;0,D27-'Resultados ISO 140-4'!$F$11,0)</f>
        <v>0</v>
      </c>
      <c r="BK27" s="145">
        <f>IF((E27-'Resultados ISO 140-4'!$G$11)&gt;0,E27-'Resultados ISO 140-4'!$G$11,0)</f>
        <v>0</v>
      </c>
      <c r="BL27" s="145">
        <f>IF((F27-'Resultados ISO 140-4'!$H$11)&gt;0,F27-'Resultados ISO 140-4'!$H$11,0)</f>
        <v>0</v>
      </c>
      <c r="BM27" s="145">
        <f>IF((G27-'Resultados ISO 140-4'!$I$11)&gt;0,G27-'Resultados ISO 140-4'!$I$11,0)</f>
        <v>0</v>
      </c>
      <c r="BN27" s="145">
        <f>IF((H27-'Resultados ISO 140-4'!$J$11)&gt;0,H27-'Resultados ISO 140-4'!$J$11,0)</f>
        <v>0</v>
      </c>
      <c r="BO27" s="145">
        <f>IF((I27-'Resultados ISO 140-4'!$K$11)&gt;0,I27-'Resultados ISO 140-4'!$K$11,0)</f>
        <v>0</v>
      </c>
      <c r="BP27" s="145">
        <f>IF((J27-'Resultados ISO 140-4'!$L$11)&gt;0,J27-'Resultados ISO 140-4'!$L$11,0)</f>
        <v>0</v>
      </c>
      <c r="BQ27" s="145">
        <f>IF((K27-'Resultados ISO 140-4'!$M$11)&gt;0,K27-'Resultados ISO 140-4'!$M$11,0)</f>
        <v>0</v>
      </c>
      <c r="BR27" s="145">
        <f>IF((L27-'Resultados ISO 140-4'!$N$11)&gt;0,L27-'Resultados ISO 140-4'!$N$11,0)</f>
        <v>0</v>
      </c>
      <c r="BS27" s="145">
        <f>IF((M27-'Resultados ISO 140-4'!$O$11)&gt;0,M27-'Resultados ISO 140-4'!$O$11,0)</f>
        <v>0</v>
      </c>
      <c r="BT27" s="139">
        <f>IF((N27-'Resultados ISO 140-4'!$P$11)&gt;0,N27-'Resultados ISO 140-4'!$P$11,0)</f>
        <v>4.1716452769027583</v>
      </c>
      <c r="BU27" s="139">
        <f>IF((O27-'Resultados ISO 140-4'!$Q$11)&gt;0,O27-'Resultados ISO 140-4'!$Q$11,0)</f>
        <v>4.9002668475465327</v>
      </c>
      <c r="BV27" s="139">
        <f>IF((P27-'Resultados ISO 140-4'!$R$11)&gt;0,P27-'Resultados ISO 140-4'!$R$11,0)</f>
        <v>4.86892150173</v>
      </c>
      <c r="BW27" s="139">
        <f>IF((Q27-'Resultados ISO 140-4'!$S$11)&gt;0,Q27-'Resultados ISO 140-4'!$S$11,0)</f>
        <v>0.59468636869746661</v>
      </c>
      <c r="BX27" s="144">
        <f>IF((R27-'Resultados ISO 140-4'!$T$11)&gt;0,R27-'Resultados ISO 140-4'!$T$11,0)</f>
        <v>0</v>
      </c>
      <c r="BY27" s="119">
        <f t="shared" si="25"/>
        <v>14.535519994876758</v>
      </c>
      <c r="BZ27" s="118">
        <f t="shared" si="31"/>
        <v>0</v>
      </c>
      <c r="CA27" s="118">
        <f t="shared" si="26"/>
        <v>0</v>
      </c>
      <c r="CB27" s="119"/>
      <c r="CC27" s="141">
        <f>IF((D27-'Resultados ISO 140-4'!$F$13)&gt;0,D27-'Resultados ISO 140-4'!$F$13,0)</f>
        <v>0</v>
      </c>
      <c r="CD27" s="142">
        <f>IF((E27-'Resultados ISO 140-4'!$G$13)&gt;0,E27-'Resultados ISO 140-4'!$G$13,0)</f>
        <v>0</v>
      </c>
      <c r="CE27" s="142">
        <f>IF((F27-'Resultados ISO 140-4'!$H$13)&gt;0,F27-'Resultados ISO 140-4'!$H$13,0)</f>
        <v>0</v>
      </c>
      <c r="CF27" s="142">
        <f>IF((G27-'Resultados ISO 140-4'!$I$13)&gt;0,G27-'Resultados ISO 140-4'!$I$13,0)</f>
        <v>0</v>
      </c>
      <c r="CG27" s="142">
        <f>IF((H27-'Resultados ISO 140-4'!$J$13)&gt;0,H27-'Resultados ISO 140-4'!$J$13,0)</f>
        <v>0</v>
      </c>
      <c r="CH27" s="142">
        <f>IF((I27-'Resultados ISO 140-4'!$K$13)&gt;0,I27-'Resultados ISO 140-4'!$K$13,0)</f>
        <v>0.18433633278889516</v>
      </c>
      <c r="CI27" s="142">
        <f>IF((J27-'Resultados ISO 140-4'!$L$13)&gt;0,J27-'Resultados ISO 140-4'!$L$13,0)</f>
        <v>0</v>
      </c>
      <c r="CJ27" s="142">
        <f>IF((K27-'Resultados ISO 140-4'!$M$13)&gt;0,K27-'Resultados ISO 140-4'!$M$13,0)</f>
        <v>0</v>
      </c>
      <c r="CK27" s="142">
        <f>IF((L27-'Resultados ISO 140-4'!$N$13)&gt;0,L27-'Resultados ISO 140-4'!$N$13,0)</f>
        <v>0</v>
      </c>
      <c r="CL27" s="142">
        <f>IF((M27-'Resultados ISO 140-4'!$O$13)&gt;0,M27-'Resultados ISO 140-4'!$O$13,0)</f>
        <v>0</v>
      </c>
      <c r="CM27" s="142">
        <f>IF((N27-'Resultados ISO 140-4'!$P$13)&gt;0,N27-'Resultados ISO 140-4'!$P$13,0)</f>
        <v>4.9128451034619971</v>
      </c>
      <c r="CN27" s="142">
        <f>IF((O27-'Resultados ISO 140-4'!$Q$13)&gt;0,O27-'Resultados ISO 140-4'!$Q$13,0)</f>
        <v>5.6414666741057857</v>
      </c>
      <c r="CO27" s="142">
        <f>IF((P27-'Resultados ISO 140-4'!$R$13)&gt;0,P27-'Resultados ISO 140-4'!$R$13,0)</f>
        <v>5.6101213282892388</v>
      </c>
      <c r="CP27" s="142">
        <f>IF((Q27-'Resultados ISO 140-4'!$S$13)&gt;0,Q27-'Resultados ISO 140-4'!$S$13,0)</f>
        <v>1.3358861952567196</v>
      </c>
      <c r="CQ27" s="142">
        <f>IF((R27-'Resultados ISO 140-4'!$T$13)&gt;0,R27-'Resultados ISO 140-4'!$T$13,0)</f>
        <v>0</v>
      </c>
      <c r="CR27" s="143">
        <f>IF((S27-'Resultados ISO 140-4'!$U$13)&gt;0,S27-'Resultados ISO 140-4'!$U$13,0)</f>
        <v>0</v>
      </c>
      <c r="CS27" s="127">
        <f t="shared" si="32"/>
        <v>17.684655633902636</v>
      </c>
      <c r="CT27" s="128">
        <f t="shared" si="27"/>
        <v>61</v>
      </c>
      <c r="CU27" s="118">
        <f t="shared" si="33"/>
        <v>0</v>
      </c>
      <c r="CV27" s="118">
        <f t="shared" si="28"/>
        <v>0</v>
      </c>
    </row>
    <row r="28" spans="2:100" ht="14.25">
      <c r="B28" s="129">
        <v>-8</v>
      </c>
      <c r="C28" s="130">
        <f t="shared" si="4"/>
        <v>41</v>
      </c>
      <c r="D28" s="131">
        <f t="shared" si="5"/>
        <v>44</v>
      </c>
      <c r="E28" s="131">
        <f t="shared" si="6"/>
        <v>47</v>
      </c>
      <c r="F28" s="131">
        <f t="shared" si="7"/>
        <v>50</v>
      </c>
      <c r="G28" s="131">
        <f t="shared" si="8"/>
        <v>53</v>
      </c>
      <c r="H28" s="131">
        <f t="shared" si="9"/>
        <v>56</v>
      </c>
      <c r="I28" s="131">
        <f t="shared" si="10"/>
        <v>59</v>
      </c>
      <c r="J28" s="131">
        <f t="shared" si="11"/>
        <v>60</v>
      </c>
      <c r="K28" s="131">
        <f t="shared" si="12"/>
        <v>61</v>
      </c>
      <c r="L28" s="131">
        <f t="shared" si="13"/>
        <v>62</v>
      </c>
      <c r="M28" s="131">
        <f t="shared" si="14"/>
        <v>63</v>
      </c>
      <c r="N28" s="131">
        <f t="shared" si="15"/>
        <v>64</v>
      </c>
      <c r="O28" s="131">
        <f t="shared" si="16"/>
        <v>64</v>
      </c>
      <c r="P28" s="131">
        <f t="shared" si="17"/>
        <v>64</v>
      </c>
      <c r="Q28" s="131">
        <f t="shared" si="18"/>
        <v>64</v>
      </c>
      <c r="R28" s="132">
        <f t="shared" si="19"/>
        <v>64</v>
      </c>
      <c r="S28" s="133">
        <f t="shared" si="20"/>
        <v>64</v>
      </c>
      <c r="U28" s="147">
        <f>IF((C28-'Resultados ISO 140-4'!$E$7)&gt;0,C28-'Resultados ISO 140-4'!$E$7,0)</f>
        <v>0</v>
      </c>
      <c r="V28" s="132">
        <f>IF((D28-'Resultados ISO 140-4'!$F$7)&gt;0,D28-'Resultados ISO 140-4'!$F$7,0)</f>
        <v>0</v>
      </c>
      <c r="W28" s="132">
        <f>IF((E28-'Resultados ISO 140-4'!$G$7)&gt;0,E28-'Resultados ISO 140-4'!$G$7,0)</f>
        <v>0</v>
      </c>
      <c r="X28" s="132">
        <f>IF((F28-'Resultados ISO 140-4'!$H$7)&gt;0,F28-'Resultados ISO 140-4'!$H$7,0)</f>
        <v>0</v>
      </c>
      <c r="Y28" s="132">
        <f>IF((G28-'Resultados ISO 140-4'!$I$7)&gt;0,G28-'Resultados ISO 140-4'!$I$7,0)</f>
        <v>0</v>
      </c>
      <c r="Z28" s="132">
        <f>IF((H28-'Resultados ISO 140-4'!$J$7)&gt;0,H28-'Resultados ISO 140-4'!$J$7,0)</f>
        <v>0</v>
      </c>
      <c r="AA28" s="132">
        <f>IF((I28-'Resultados ISO 140-4'!$K$7)&gt;0,I28-'Resultados ISO 140-4'!$K$7,0)</f>
        <v>0</v>
      </c>
      <c r="AB28" s="132">
        <f>IF((J28-'Resultados ISO 140-4'!$L$7)&gt;0,J28-'Resultados ISO 140-4'!$L$7,0)</f>
        <v>0</v>
      </c>
      <c r="AC28" s="132">
        <f>IF((K28-'Resultados ISO 140-4'!$M$7)&gt;0,K28-'Resultados ISO 140-4'!$M$7,0)</f>
        <v>0</v>
      </c>
      <c r="AD28" s="132">
        <f>IF((L28-'Resultados ISO 140-4'!$N$7)&gt;0,L28-'Resultados ISO 140-4'!$N$7,0)</f>
        <v>0</v>
      </c>
      <c r="AE28" s="132">
        <f>IF((M28-'Resultados ISO 140-4'!$O$7)&gt;0,M28-'Resultados ISO 140-4'!$O$7,0)</f>
        <v>0</v>
      </c>
      <c r="AF28" s="135">
        <f>IF((N28-'Resultados ISO 140-4'!$P$7)&gt;0,N28-'Resultados ISO 140-4'!$P$7,0)</f>
        <v>3.9128451034619971</v>
      </c>
      <c r="AG28" s="135">
        <f>IF((O28-'Resultados ISO 140-4'!$Q$7)&gt;0,O28-'Resultados ISO 140-4'!$Q$7,0)</f>
        <v>4.6414666741057857</v>
      </c>
      <c r="AH28" s="135">
        <f>IF((P28-'Resultados ISO 140-4'!$R$7)&gt;0,P28-'Resultados ISO 140-4'!$R$7,0)</f>
        <v>4.6101213282892388</v>
      </c>
      <c r="AI28" s="135">
        <f>IF((Q28-'Resultados ISO 140-4'!$S$7)&gt;0,Q28-'Resultados ISO 140-4'!$S$7,0)</f>
        <v>0.33588619525671959</v>
      </c>
      <c r="AJ28" s="133">
        <f>IF((R28-'Resultados ISO 140-4'!$T$7)&gt;0,R28-'Resultados ISO 140-4'!$T$7,0)</f>
        <v>0</v>
      </c>
      <c r="AK28" s="148">
        <f t="shared" si="21"/>
        <v>13.500319301113741</v>
      </c>
      <c r="AL28" s="118">
        <f t="shared" si="29"/>
        <v>0</v>
      </c>
      <c r="AM28" s="116">
        <f t="shared" si="22"/>
        <v>0</v>
      </c>
      <c r="AO28" s="147">
        <f>IF((C28-'Resultados ISO 140-4'!$E$9)&gt;0,C28-'Resultados ISO 140-4'!$E$9,0)</f>
        <v>0</v>
      </c>
      <c r="AP28" s="132">
        <f>IF((D28-'Resultados ISO 140-4'!$F$9)&gt;0,D28-'Resultados ISO 140-4'!$F$9,0)</f>
        <v>0</v>
      </c>
      <c r="AQ28" s="132">
        <f>IF((E28-'Resultados ISO 140-4'!$G$9)&gt;0,E28-'Resultados ISO 140-4'!$G$9,0)</f>
        <v>0</v>
      </c>
      <c r="AR28" s="132">
        <f>IF((F28-'Resultados ISO 140-4'!$H$9)&gt;0,F28-'Resultados ISO 140-4'!$H$9,0)</f>
        <v>0</v>
      </c>
      <c r="AS28" s="132">
        <f>IF((G28-'Resultados ISO 140-4'!$I$9)&gt;0,G28-'Resultados ISO 140-4'!$I$9,0)</f>
        <v>0</v>
      </c>
      <c r="AT28" s="132">
        <f>IF((H28-'Resultados ISO 140-4'!$J$9)&gt;0,H28-'Resultados ISO 140-4'!$J$9,0)</f>
        <v>0</v>
      </c>
      <c r="AU28" s="132">
        <f>IF((I28-'Resultados ISO 140-4'!$K$9)&gt;0,I28-'Resultados ISO 140-4'!$K$9,0)</f>
        <v>0</v>
      </c>
      <c r="AV28" s="132">
        <f>IF((J28-'Resultados ISO 140-4'!$L$9)&gt;0,J28-'Resultados ISO 140-4'!$L$9,0)</f>
        <v>0</v>
      </c>
      <c r="AW28" s="132">
        <f>IF((K28-'Resultados ISO 140-4'!$M$9)&gt;0,K28-'Resultados ISO 140-4'!$M$9,0)</f>
        <v>0</v>
      </c>
      <c r="AX28" s="132">
        <f>IF((L28-'Resultados ISO 140-4'!$N$9)&gt;0,L28-'Resultados ISO 140-4'!$N$9,0)</f>
        <v>0</v>
      </c>
      <c r="AY28" s="132">
        <f>IF((M28-'Resultados ISO 140-4'!$O$9)&gt;0,M28-'Resultados ISO 140-4'!$O$9,0)</f>
        <v>0</v>
      </c>
      <c r="AZ28" s="135">
        <f>IF((N28-'Resultados ISO 140-4'!$P$9)&gt;0,N28-'Resultados ISO 140-4'!$P$9,0)</f>
        <v>3.4552701978552491</v>
      </c>
      <c r="BA28" s="135">
        <f>IF((O28-'Resultados ISO 140-4'!$Q$9)&gt;0,O28-'Resultados ISO 140-4'!$Q$9,0)</f>
        <v>4.1838917684990378</v>
      </c>
      <c r="BB28" s="135">
        <f>IF((P28-'Resultados ISO 140-4'!$R$9)&gt;0,P28-'Resultados ISO 140-4'!$R$9,0)</f>
        <v>4.1525464226824838</v>
      </c>
      <c r="BC28" s="132">
        <f>IF((Q28-'Resultados ISO 140-4'!$S$9)&gt;0,Q28-'Resultados ISO 140-4'!$S$9,0)</f>
        <v>0</v>
      </c>
      <c r="BD28" s="133">
        <f>IF((R28-'Resultados ISO 140-4'!$T$9)&gt;0,R28-'Resultados ISO 140-4'!$T$9,0)</f>
        <v>0</v>
      </c>
      <c r="BE28" s="128">
        <f t="shared" si="23"/>
        <v>11.791708389036771</v>
      </c>
      <c r="BF28" s="137">
        <f t="shared" si="30"/>
        <v>0</v>
      </c>
      <c r="BG28" s="118">
        <f t="shared" si="24"/>
        <v>0</v>
      </c>
      <c r="BH28" s="119"/>
      <c r="BI28" s="146">
        <f>IF((C28-'Resultados ISO 140-4'!$E$11)&gt;0,C28-'Resultados ISO 140-4'!$E$11,0)</f>
        <v>0</v>
      </c>
      <c r="BJ28" s="145">
        <f>IF((D28-'Resultados ISO 140-4'!$F$11)&gt;0,D28-'Resultados ISO 140-4'!$F$11,0)</f>
        <v>0</v>
      </c>
      <c r="BK28" s="145">
        <f>IF((E28-'Resultados ISO 140-4'!$G$11)&gt;0,E28-'Resultados ISO 140-4'!$G$11,0)</f>
        <v>0</v>
      </c>
      <c r="BL28" s="145">
        <f>IF((F28-'Resultados ISO 140-4'!$H$11)&gt;0,F28-'Resultados ISO 140-4'!$H$11,0)</f>
        <v>0</v>
      </c>
      <c r="BM28" s="145">
        <f>IF((G28-'Resultados ISO 140-4'!$I$11)&gt;0,G28-'Resultados ISO 140-4'!$I$11,0)</f>
        <v>0</v>
      </c>
      <c r="BN28" s="145">
        <f>IF((H28-'Resultados ISO 140-4'!$J$11)&gt;0,H28-'Resultados ISO 140-4'!$J$11,0)</f>
        <v>0</v>
      </c>
      <c r="BO28" s="145">
        <f>IF((I28-'Resultados ISO 140-4'!$K$11)&gt;0,I28-'Resultados ISO 140-4'!$K$11,0)</f>
        <v>0</v>
      </c>
      <c r="BP28" s="145">
        <f>IF((J28-'Resultados ISO 140-4'!$L$11)&gt;0,J28-'Resultados ISO 140-4'!$L$11,0)</f>
        <v>0</v>
      </c>
      <c r="BQ28" s="145">
        <f>IF((K28-'Resultados ISO 140-4'!$M$11)&gt;0,K28-'Resultados ISO 140-4'!$M$11,0)</f>
        <v>0</v>
      </c>
      <c r="BR28" s="145">
        <f>IF((L28-'Resultados ISO 140-4'!$N$11)&gt;0,L28-'Resultados ISO 140-4'!$N$11,0)</f>
        <v>0</v>
      </c>
      <c r="BS28" s="145">
        <f>IF((M28-'Resultados ISO 140-4'!$O$11)&gt;0,M28-'Resultados ISO 140-4'!$O$11,0)</f>
        <v>0</v>
      </c>
      <c r="BT28" s="139">
        <f>IF((N28-'Resultados ISO 140-4'!$P$11)&gt;0,N28-'Resultados ISO 140-4'!$P$11,0)</f>
        <v>3.1716452769027583</v>
      </c>
      <c r="BU28" s="139">
        <f>IF((O28-'Resultados ISO 140-4'!$Q$11)&gt;0,O28-'Resultados ISO 140-4'!$Q$11,0)</f>
        <v>3.9002668475465327</v>
      </c>
      <c r="BV28" s="139">
        <f>IF((P28-'Resultados ISO 140-4'!$R$11)&gt;0,P28-'Resultados ISO 140-4'!$R$11,0)</f>
        <v>3.86892150173</v>
      </c>
      <c r="BW28" s="145">
        <f>IF((Q28-'Resultados ISO 140-4'!$S$11)&gt;0,Q28-'Resultados ISO 140-4'!$S$11,0)</f>
        <v>0</v>
      </c>
      <c r="BX28" s="144">
        <f>IF((R28-'Resultados ISO 140-4'!$T$11)&gt;0,R28-'Resultados ISO 140-4'!$T$11,0)</f>
        <v>0</v>
      </c>
      <c r="BY28" s="119">
        <f t="shared" si="25"/>
        <v>10.940833626179291</v>
      </c>
      <c r="BZ28" s="118">
        <f t="shared" si="31"/>
        <v>0</v>
      </c>
      <c r="CA28" s="118">
        <f t="shared" si="26"/>
        <v>0</v>
      </c>
      <c r="CB28" s="119"/>
      <c r="CC28" s="141">
        <f>IF((D28-'Resultados ISO 140-4'!$F$13)&gt;0,D28-'Resultados ISO 140-4'!$F$13,0)</f>
        <v>0</v>
      </c>
      <c r="CD28" s="142">
        <f>IF((E28-'Resultados ISO 140-4'!$G$13)&gt;0,E28-'Resultados ISO 140-4'!$G$13,0)</f>
        <v>0</v>
      </c>
      <c r="CE28" s="142">
        <f>IF((F28-'Resultados ISO 140-4'!$H$13)&gt;0,F28-'Resultados ISO 140-4'!$H$13,0)</f>
        <v>0</v>
      </c>
      <c r="CF28" s="142">
        <f>IF((G28-'Resultados ISO 140-4'!$I$13)&gt;0,G28-'Resultados ISO 140-4'!$I$13,0)</f>
        <v>0</v>
      </c>
      <c r="CG28" s="142">
        <f>IF((H28-'Resultados ISO 140-4'!$J$13)&gt;0,H28-'Resultados ISO 140-4'!$J$13,0)</f>
        <v>0</v>
      </c>
      <c r="CH28" s="142">
        <f>IF((I28-'Resultados ISO 140-4'!$K$13)&gt;0,I28-'Resultados ISO 140-4'!$K$13,0)</f>
        <v>0</v>
      </c>
      <c r="CI28" s="142">
        <f>IF((J28-'Resultados ISO 140-4'!$L$13)&gt;0,J28-'Resultados ISO 140-4'!$L$13,0)</f>
        <v>0</v>
      </c>
      <c r="CJ28" s="142">
        <f>IF((K28-'Resultados ISO 140-4'!$M$13)&gt;0,K28-'Resultados ISO 140-4'!$M$13,0)</f>
        <v>0</v>
      </c>
      <c r="CK28" s="142">
        <f>IF((L28-'Resultados ISO 140-4'!$N$13)&gt;0,L28-'Resultados ISO 140-4'!$N$13,0)</f>
        <v>0</v>
      </c>
      <c r="CL28" s="142">
        <f>IF((M28-'Resultados ISO 140-4'!$O$13)&gt;0,M28-'Resultados ISO 140-4'!$O$13,0)</f>
        <v>0</v>
      </c>
      <c r="CM28" s="142">
        <f>IF((N28-'Resultados ISO 140-4'!$P$13)&gt;0,N28-'Resultados ISO 140-4'!$P$13,0)</f>
        <v>3.9128451034619971</v>
      </c>
      <c r="CN28" s="142">
        <f>IF((O28-'Resultados ISO 140-4'!$Q$13)&gt;0,O28-'Resultados ISO 140-4'!$Q$13,0)</f>
        <v>4.6414666741057857</v>
      </c>
      <c r="CO28" s="142">
        <f>IF((P28-'Resultados ISO 140-4'!$R$13)&gt;0,P28-'Resultados ISO 140-4'!$R$13,0)</f>
        <v>4.6101213282892388</v>
      </c>
      <c r="CP28" s="142">
        <f>IF((Q28-'Resultados ISO 140-4'!$S$13)&gt;0,Q28-'Resultados ISO 140-4'!$S$13,0)</f>
        <v>0.33588619525671959</v>
      </c>
      <c r="CQ28" s="142">
        <f>IF((R28-'Resultados ISO 140-4'!$T$13)&gt;0,R28-'Resultados ISO 140-4'!$T$13,0)</f>
        <v>0</v>
      </c>
      <c r="CR28" s="143">
        <f>IF((S28-'Resultados ISO 140-4'!$U$13)&gt;0,S28-'Resultados ISO 140-4'!$U$13,0)</f>
        <v>0</v>
      </c>
      <c r="CS28" s="127">
        <f t="shared" si="32"/>
        <v>13.500319301113741</v>
      </c>
      <c r="CT28" s="128">
        <f t="shared" si="27"/>
        <v>60</v>
      </c>
      <c r="CU28" s="118">
        <f t="shared" si="33"/>
        <v>0</v>
      </c>
      <c r="CV28" s="118">
        <f t="shared" si="28"/>
        <v>0</v>
      </c>
    </row>
    <row r="29" spans="2:100" ht="14.25">
      <c r="B29" s="129">
        <v>-7</v>
      </c>
      <c r="C29" s="130">
        <f t="shared" si="4"/>
        <v>40</v>
      </c>
      <c r="D29" s="131">
        <f t="shared" si="5"/>
        <v>43</v>
      </c>
      <c r="E29" s="131">
        <f t="shared" si="6"/>
        <v>46</v>
      </c>
      <c r="F29" s="131">
        <f t="shared" si="7"/>
        <v>49</v>
      </c>
      <c r="G29" s="131">
        <f t="shared" si="8"/>
        <v>52</v>
      </c>
      <c r="H29" s="131">
        <f t="shared" si="9"/>
        <v>55</v>
      </c>
      <c r="I29" s="131">
        <f t="shared" si="10"/>
        <v>58</v>
      </c>
      <c r="J29" s="131">
        <f t="shared" si="11"/>
        <v>59</v>
      </c>
      <c r="K29" s="131">
        <f t="shared" si="12"/>
        <v>60</v>
      </c>
      <c r="L29" s="131">
        <f t="shared" si="13"/>
        <v>61</v>
      </c>
      <c r="M29" s="131">
        <f t="shared" si="14"/>
        <v>62</v>
      </c>
      <c r="N29" s="131">
        <f t="shared" si="15"/>
        <v>63</v>
      </c>
      <c r="O29" s="131">
        <f t="shared" si="16"/>
        <v>63</v>
      </c>
      <c r="P29" s="131">
        <f t="shared" si="17"/>
        <v>63</v>
      </c>
      <c r="Q29" s="131">
        <f t="shared" si="18"/>
        <v>63</v>
      </c>
      <c r="R29" s="132">
        <f t="shared" si="19"/>
        <v>63</v>
      </c>
      <c r="S29" s="133">
        <f t="shared" si="20"/>
        <v>63</v>
      </c>
      <c r="U29" s="147">
        <f>IF((C29-'Resultados ISO 140-4'!$E$7)&gt;0,C29-'Resultados ISO 140-4'!$E$7,0)</f>
        <v>0</v>
      </c>
      <c r="V29" s="132">
        <f>IF((D29-'Resultados ISO 140-4'!$F$7)&gt;0,D29-'Resultados ISO 140-4'!$F$7,0)</f>
        <v>0</v>
      </c>
      <c r="W29" s="132">
        <f>IF((E29-'Resultados ISO 140-4'!$G$7)&gt;0,E29-'Resultados ISO 140-4'!$G$7,0)</f>
        <v>0</v>
      </c>
      <c r="X29" s="132">
        <f>IF((F29-'Resultados ISO 140-4'!$H$7)&gt;0,F29-'Resultados ISO 140-4'!$H$7,0)</f>
        <v>0</v>
      </c>
      <c r="Y29" s="132">
        <f>IF((G29-'Resultados ISO 140-4'!$I$7)&gt;0,G29-'Resultados ISO 140-4'!$I$7,0)</f>
        <v>0</v>
      </c>
      <c r="Z29" s="132">
        <f>IF((H29-'Resultados ISO 140-4'!$J$7)&gt;0,H29-'Resultados ISO 140-4'!$J$7,0)</f>
        <v>0</v>
      </c>
      <c r="AA29" s="132">
        <f>IF((I29-'Resultados ISO 140-4'!$K$7)&gt;0,I29-'Resultados ISO 140-4'!$K$7,0)</f>
        <v>0</v>
      </c>
      <c r="AB29" s="132">
        <f>IF((J29-'Resultados ISO 140-4'!$L$7)&gt;0,J29-'Resultados ISO 140-4'!$L$7,0)</f>
        <v>0</v>
      </c>
      <c r="AC29" s="132">
        <f>IF((K29-'Resultados ISO 140-4'!$M$7)&gt;0,K29-'Resultados ISO 140-4'!$M$7,0)</f>
        <v>0</v>
      </c>
      <c r="AD29" s="132">
        <f>IF((L29-'Resultados ISO 140-4'!$N$7)&gt;0,L29-'Resultados ISO 140-4'!$N$7,0)</f>
        <v>0</v>
      </c>
      <c r="AE29" s="132">
        <f>IF((M29-'Resultados ISO 140-4'!$O$7)&gt;0,M29-'Resultados ISO 140-4'!$O$7,0)</f>
        <v>0</v>
      </c>
      <c r="AF29" s="135">
        <f>IF((N29-'Resultados ISO 140-4'!$P$7)&gt;0,N29-'Resultados ISO 140-4'!$P$7,0)</f>
        <v>2.9128451034619971</v>
      </c>
      <c r="AG29" s="135">
        <f>IF((O29-'Resultados ISO 140-4'!$Q$7)&gt;0,O29-'Resultados ISO 140-4'!$Q$7,0)</f>
        <v>3.6414666741057857</v>
      </c>
      <c r="AH29" s="135">
        <f>IF((P29-'Resultados ISO 140-4'!$R$7)&gt;0,P29-'Resultados ISO 140-4'!$R$7,0)</f>
        <v>3.6101213282892388</v>
      </c>
      <c r="AI29" s="132">
        <f>IF((Q29-'Resultados ISO 140-4'!$S$7)&gt;0,Q29-'Resultados ISO 140-4'!$S$7,0)</f>
        <v>0</v>
      </c>
      <c r="AJ29" s="133">
        <f>IF((R29-'Resultados ISO 140-4'!$T$7)&gt;0,R29-'Resultados ISO 140-4'!$T$7,0)</f>
        <v>0</v>
      </c>
      <c r="AK29" s="148">
        <f t="shared" si="21"/>
        <v>10.164433105857022</v>
      </c>
      <c r="AL29" s="118">
        <f t="shared" si="29"/>
        <v>0</v>
      </c>
      <c r="AM29" s="116">
        <f t="shared" si="22"/>
        <v>0</v>
      </c>
      <c r="AO29" s="147">
        <f>IF((C29-'Resultados ISO 140-4'!$E$9)&gt;0,C29-'Resultados ISO 140-4'!$E$9,0)</f>
        <v>0</v>
      </c>
      <c r="AP29" s="132">
        <f>IF((D29-'Resultados ISO 140-4'!$F$9)&gt;0,D29-'Resultados ISO 140-4'!$F$9,0)</f>
        <v>0</v>
      </c>
      <c r="AQ29" s="132">
        <f>IF((E29-'Resultados ISO 140-4'!$G$9)&gt;0,E29-'Resultados ISO 140-4'!$G$9,0)</f>
        <v>0</v>
      </c>
      <c r="AR29" s="132">
        <f>IF((F29-'Resultados ISO 140-4'!$H$9)&gt;0,F29-'Resultados ISO 140-4'!$H$9,0)</f>
        <v>0</v>
      </c>
      <c r="AS29" s="132">
        <f>IF((G29-'Resultados ISO 140-4'!$I$9)&gt;0,G29-'Resultados ISO 140-4'!$I$9,0)</f>
        <v>0</v>
      </c>
      <c r="AT29" s="132">
        <f>IF((H29-'Resultados ISO 140-4'!$J$9)&gt;0,H29-'Resultados ISO 140-4'!$J$9,0)</f>
        <v>0</v>
      </c>
      <c r="AU29" s="132">
        <f>IF((I29-'Resultados ISO 140-4'!$K$9)&gt;0,I29-'Resultados ISO 140-4'!$K$9,0)</f>
        <v>0</v>
      </c>
      <c r="AV29" s="132">
        <f>IF((J29-'Resultados ISO 140-4'!$L$9)&gt;0,J29-'Resultados ISO 140-4'!$L$9,0)</f>
        <v>0</v>
      </c>
      <c r="AW29" s="132">
        <f>IF((K29-'Resultados ISO 140-4'!$M$9)&gt;0,K29-'Resultados ISO 140-4'!$M$9,0)</f>
        <v>0</v>
      </c>
      <c r="AX29" s="132">
        <f>IF((L29-'Resultados ISO 140-4'!$N$9)&gt;0,L29-'Resultados ISO 140-4'!$N$9,0)</f>
        <v>0</v>
      </c>
      <c r="AY29" s="132">
        <f>IF((M29-'Resultados ISO 140-4'!$O$9)&gt;0,M29-'Resultados ISO 140-4'!$O$9,0)</f>
        <v>0</v>
      </c>
      <c r="AZ29" s="135">
        <f>IF((N29-'Resultados ISO 140-4'!$P$9)&gt;0,N29-'Resultados ISO 140-4'!$P$9,0)</f>
        <v>2.4552701978552491</v>
      </c>
      <c r="BA29" s="135">
        <f>IF((O29-'Resultados ISO 140-4'!$Q$9)&gt;0,O29-'Resultados ISO 140-4'!$Q$9,0)</f>
        <v>3.1838917684990378</v>
      </c>
      <c r="BB29" s="135">
        <f>IF((P29-'Resultados ISO 140-4'!$R$9)&gt;0,P29-'Resultados ISO 140-4'!$R$9,0)</f>
        <v>3.1525464226824838</v>
      </c>
      <c r="BC29" s="132">
        <f>IF((Q29-'Resultados ISO 140-4'!$S$9)&gt;0,Q29-'Resultados ISO 140-4'!$S$9,0)</f>
        <v>0</v>
      </c>
      <c r="BD29" s="133">
        <f>IF((R29-'Resultados ISO 140-4'!$T$9)&gt;0,R29-'Resultados ISO 140-4'!$T$9,0)</f>
        <v>0</v>
      </c>
      <c r="BE29" s="128">
        <f t="shared" si="23"/>
        <v>8.7917083890367707</v>
      </c>
      <c r="BF29" s="137">
        <f t="shared" si="30"/>
        <v>0</v>
      </c>
      <c r="BG29" s="118">
        <f t="shared" si="24"/>
        <v>0</v>
      </c>
      <c r="BH29" s="119"/>
      <c r="BI29" s="146">
        <f>IF((C29-'Resultados ISO 140-4'!$E$11)&gt;0,C29-'Resultados ISO 140-4'!$E$11,0)</f>
        <v>0</v>
      </c>
      <c r="BJ29" s="145">
        <f>IF((D29-'Resultados ISO 140-4'!$F$11)&gt;0,D29-'Resultados ISO 140-4'!$F$11,0)</f>
        <v>0</v>
      </c>
      <c r="BK29" s="145">
        <f>IF((E29-'Resultados ISO 140-4'!$G$11)&gt;0,E29-'Resultados ISO 140-4'!$G$11,0)</f>
        <v>0</v>
      </c>
      <c r="BL29" s="145">
        <f>IF((F29-'Resultados ISO 140-4'!$H$11)&gt;0,F29-'Resultados ISO 140-4'!$H$11,0)</f>
        <v>0</v>
      </c>
      <c r="BM29" s="145">
        <f>IF((G29-'Resultados ISO 140-4'!$I$11)&gt;0,G29-'Resultados ISO 140-4'!$I$11,0)</f>
        <v>0</v>
      </c>
      <c r="BN29" s="145">
        <f>IF((H29-'Resultados ISO 140-4'!$J$11)&gt;0,H29-'Resultados ISO 140-4'!$J$11,0)</f>
        <v>0</v>
      </c>
      <c r="BO29" s="145">
        <f>IF((I29-'Resultados ISO 140-4'!$K$11)&gt;0,I29-'Resultados ISO 140-4'!$K$11,0)</f>
        <v>0</v>
      </c>
      <c r="BP29" s="145">
        <f>IF((J29-'Resultados ISO 140-4'!$L$11)&gt;0,J29-'Resultados ISO 140-4'!$L$11,0)</f>
        <v>0</v>
      </c>
      <c r="BQ29" s="145">
        <f>IF((K29-'Resultados ISO 140-4'!$M$11)&gt;0,K29-'Resultados ISO 140-4'!$M$11,0)</f>
        <v>0</v>
      </c>
      <c r="BR29" s="145">
        <f>IF((L29-'Resultados ISO 140-4'!$N$11)&gt;0,L29-'Resultados ISO 140-4'!$N$11,0)</f>
        <v>0</v>
      </c>
      <c r="BS29" s="145">
        <f>IF((M29-'Resultados ISO 140-4'!$O$11)&gt;0,M29-'Resultados ISO 140-4'!$O$11,0)</f>
        <v>0</v>
      </c>
      <c r="BT29" s="139">
        <f>IF((N29-'Resultados ISO 140-4'!$P$11)&gt;0,N29-'Resultados ISO 140-4'!$P$11,0)</f>
        <v>2.1716452769027583</v>
      </c>
      <c r="BU29" s="139">
        <f>IF((O29-'Resultados ISO 140-4'!$Q$11)&gt;0,O29-'Resultados ISO 140-4'!$Q$11,0)</f>
        <v>2.9002668475465327</v>
      </c>
      <c r="BV29" s="139">
        <f>IF((P29-'Resultados ISO 140-4'!$R$11)&gt;0,P29-'Resultados ISO 140-4'!$R$11,0)</f>
        <v>2.86892150173</v>
      </c>
      <c r="BW29" s="145">
        <f>IF((Q29-'Resultados ISO 140-4'!$S$11)&gt;0,Q29-'Resultados ISO 140-4'!$S$11,0)</f>
        <v>0</v>
      </c>
      <c r="BX29" s="144">
        <f>IF((R29-'Resultados ISO 140-4'!$T$11)&gt;0,R29-'Resultados ISO 140-4'!$T$11,0)</f>
        <v>0</v>
      </c>
      <c r="BY29" s="119">
        <f t="shared" si="25"/>
        <v>7.9408336261792911</v>
      </c>
      <c r="BZ29" s="118">
        <f t="shared" si="31"/>
        <v>0</v>
      </c>
      <c r="CA29" s="118">
        <f t="shared" si="26"/>
        <v>0</v>
      </c>
      <c r="CB29" s="119"/>
      <c r="CC29" s="141">
        <f>IF((D29-'Resultados ISO 140-4'!$F$13)&gt;0,D29-'Resultados ISO 140-4'!$F$13,0)</f>
        <v>0</v>
      </c>
      <c r="CD29" s="142">
        <f>IF((E29-'Resultados ISO 140-4'!$G$13)&gt;0,E29-'Resultados ISO 140-4'!$G$13,0)</f>
        <v>0</v>
      </c>
      <c r="CE29" s="142">
        <f>IF((F29-'Resultados ISO 140-4'!$H$13)&gt;0,F29-'Resultados ISO 140-4'!$H$13,0)</f>
        <v>0</v>
      </c>
      <c r="CF29" s="142">
        <f>IF((G29-'Resultados ISO 140-4'!$I$13)&gt;0,G29-'Resultados ISO 140-4'!$I$13,0)</f>
        <v>0</v>
      </c>
      <c r="CG29" s="142">
        <f>IF((H29-'Resultados ISO 140-4'!$J$13)&gt;0,H29-'Resultados ISO 140-4'!$J$13,0)</f>
        <v>0</v>
      </c>
      <c r="CH29" s="142">
        <f>IF((I29-'Resultados ISO 140-4'!$K$13)&gt;0,I29-'Resultados ISO 140-4'!$K$13,0)</f>
        <v>0</v>
      </c>
      <c r="CI29" s="142">
        <f>IF((J29-'Resultados ISO 140-4'!$L$13)&gt;0,J29-'Resultados ISO 140-4'!$L$13,0)</f>
        <v>0</v>
      </c>
      <c r="CJ29" s="142">
        <f>IF((K29-'Resultados ISO 140-4'!$M$13)&gt;0,K29-'Resultados ISO 140-4'!$M$13,0)</f>
        <v>0</v>
      </c>
      <c r="CK29" s="142">
        <f>IF((L29-'Resultados ISO 140-4'!$N$13)&gt;0,L29-'Resultados ISO 140-4'!$N$13,0)</f>
        <v>0</v>
      </c>
      <c r="CL29" s="142">
        <f>IF((M29-'Resultados ISO 140-4'!$O$13)&gt;0,M29-'Resultados ISO 140-4'!$O$13,0)</f>
        <v>0</v>
      </c>
      <c r="CM29" s="142">
        <f>IF((N29-'Resultados ISO 140-4'!$P$13)&gt;0,N29-'Resultados ISO 140-4'!$P$13,0)</f>
        <v>2.9128451034619971</v>
      </c>
      <c r="CN29" s="142">
        <f>IF((O29-'Resultados ISO 140-4'!$Q$13)&gt;0,O29-'Resultados ISO 140-4'!$Q$13,0)</f>
        <v>3.6414666741057857</v>
      </c>
      <c r="CO29" s="142">
        <f>IF((P29-'Resultados ISO 140-4'!$R$13)&gt;0,P29-'Resultados ISO 140-4'!$R$13,0)</f>
        <v>3.6101213282892388</v>
      </c>
      <c r="CP29" s="142">
        <f>IF((Q29-'Resultados ISO 140-4'!$S$13)&gt;0,Q29-'Resultados ISO 140-4'!$S$13,0)</f>
        <v>0</v>
      </c>
      <c r="CQ29" s="142">
        <f>IF((R29-'Resultados ISO 140-4'!$T$13)&gt;0,R29-'Resultados ISO 140-4'!$T$13,0)</f>
        <v>0</v>
      </c>
      <c r="CR29" s="143">
        <f>IF((S29-'Resultados ISO 140-4'!$U$13)&gt;0,S29-'Resultados ISO 140-4'!$U$13,0)</f>
        <v>0</v>
      </c>
      <c r="CS29" s="127">
        <f t="shared" si="32"/>
        <v>10.164433105857022</v>
      </c>
      <c r="CT29" s="128">
        <f t="shared" si="27"/>
        <v>59</v>
      </c>
      <c r="CU29" s="118">
        <f t="shared" si="33"/>
        <v>0</v>
      </c>
      <c r="CV29" s="118">
        <f t="shared" si="28"/>
        <v>0</v>
      </c>
    </row>
    <row r="30" spans="2:100" ht="14.25">
      <c r="B30" s="129">
        <v>-6</v>
      </c>
      <c r="C30" s="130">
        <f t="shared" si="4"/>
        <v>39</v>
      </c>
      <c r="D30" s="131">
        <f t="shared" si="5"/>
        <v>42</v>
      </c>
      <c r="E30" s="131">
        <f t="shared" si="6"/>
        <v>45</v>
      </c>
      <c r="F30" s="131">
        <f t="shared" si="7"/>
        <v>48</v>
      </c>
      <c r="G30" s="131">
        <f t="shared" si="8"/>
        <v>51</v>
      </c>
      <c r="H30" s="131">
        <f t="shared" si="9"/>
        <v>54</v>
      </c>
      <c r="I30" s="131">
        <f t="shared" si="10"/>
        <v>57</v>
      </c>
      <c r="J30" s="131">
        <f t="shared" si="11"/>
        <v>58</v>
      </c>
      <c r="K30" s="131">
        <f t="shared" si="12"/>
        <v>59</v>
      </c>
      <c r="L30" s="131">
        <f t="shared" si="13"/>
        <v>60</v>
      </c>
      <c r="M30" s="131">
        <f t="shared" si="14"/>
        <v>61</v>
      </c>
      <c r="N30" s="131">
        <f t="shared" si="15"/>
        <v>62</v>
      </c>
      <c r="O30" s="131">
        <f t="shared" si="16"/>
        <v>62</v>
      </c>
      <c r="P30" s="131">
        <f t="shared" si="17"/>
        <v>62</v>
      </c>
      <c r="Q30" s="131">
        <f t="shared" si="18"/>
        <v>62</v>
      </c>
      <c r="R30" s="132">
        <f t="shared" si="19"/>
        <v>62</v>
      </c>
      <c r="S30" s="133">
        <f t="shared" si="20"/>
        <v>62</v>
      </c>
      <c r="U30" s="147">
        <f>IF((C30-'Resultados ISO 140-4'!$E$7)&gt;0,C30-'Resultados ISO 140-4'!$E$7,0)</f>
        <v>0</v>
      </c>
      <c r="V30" s="132">
        <f>IF((D30-'Resultados ISO 140-4'!$F$7)&gt;0,D30-'Resultados ISO 140-4'!$F$7,0)</f>
        <v>0</v>
      </c>
      <c r="W30" s="132">
        <f>IF((E30-'Resultados ISO 140-4'!$G$7)&gt;0,E30-'Resultados ISO 140-4'!$G$7,0)</f>
        <v>0</v>
      </c>
      <c r="X30" s="132">
        <f>IF((F30-'Resultados ISO 140-4'!$H$7)&gt;0,F30-'Resultados ISO 140-4'!$H$7,0)</f>
        <v>0</v>
      </c>
      <c r="Y30" s="132">
        <f>IF((G30-'Resultados ISO 140-4'!$I$7)&gt;0,G30-'Resultados ISO 140-4'!$I$7,0)</f>
        <v>0</v>
      </c>
      <c r="Z30" s="132">
        <f>IF((H30-'Resultados ISO 140-4'!$J$7)&gt;0,H30-'Resultados ISO 140-4'!$J$7,0)</f>
        <v>0</v>
      </c>
      <c r="AA30" s="132">
        <f>IF((I30-'Resultados ISO 140-4'!$K$7)&gt;0,I30-'Resultados ISO 140-4'!$K$7,0)</f>
        <v>0</v>
      </c>
      <c r="AB30" s="132">
        <f>IF((J30-'Resultados ISO 140-4'!$L$7)&gt;0,J30-'Resultados ISO 140-4'!$L$7,0)</f>
        <v>0</v>
      </c>
      <c r="AC30" s="132">
        <f>IF((K30-'Resultados ISO 140-4'!$M$7)&gt;0,K30-'Resultados ISO 140-4'!$M$7,0)</f>
        <v>0</v>
      </c>
      <c r="AD30" s="132">
        <f>IF((L30-'Resultados ISO 140-4'!$N$7)&gt;0,L30-'Resultados ISO 140-4'!$N$7,0)</f>
        <v>0</v>
      </c>
      <c r="AE30" s="132">
        <f>IF((M30-'Resultados ISO 140-4'!$O$7)&gt;0,M30-'Resultados ISO 140-4'!$O$7,0)</f>
        <v>0</v>
      </c>
      <c r="AF30" s="135">
        <f>IF((N30-'Resultados ISO 140-4'!$P$7)&gt;0,N30-'Resultados ISO 140-4'!$P$7,0)</f>
        <v>1.9128451034619971</v>
      </c>
      <c r="AG30" s="135">
        <f>IF((O30-'Resultados ISO 140-4'!$Q$7)&gt;0,O30-'Resultados ISO 140-4'!$Q$7,0)</f>
        <v>2.6414666741057857</v>
      </c>
      <c r="AH30" s="135">
        <f>IF((P30-'Resultados ISO 140-4'!$R$7)&gt;0,P30-'Resultados ISO 140-4'!$R$7,0)</f>
        <v>2.6101213282892388</v>
      </c>
      <c r="AI30" s="132">
        <f>IF((Q30-'Resultados ISO 140-4'!$S$7)&gt;0,Q30-'Resultados ISO 140-4'!$S$7,0)</f>
        <v>0</v>
      </c>
      <c r="AJ30" s="133">
        <f>IF((R30-'Resultados ISO 140-4'!$T$7)&gt;0,R30-'Resultados ISO 140-4'!$T$7,0)</f>
        <v>0</v>
      </c>
      <c r="AK30" s="148">
        <f t="shared" si="21"/>
        <v>7.1644331058570216</v>
      </c>
      <c r="AL30" s="118">
        <f t="shared" si="29"/>
        <v>0</v>
      </c>
      <c r="AM30" s="116">
        <f t="shared" si="22"/>
        <v>0</v>
      </c>
      <c r="AO30" s="147">
        <f>IF((C30-'Resultados ISO 140-4'!$E$9)&gt;0,C30-'Resultados ISO 140-4'!$E$9,0)</f>
        <v>0</v>
      </c>
      <c r="AP30" s="132">
        <f>IF((D30-'Resultados ISO 140-4'!$F$9)&gt;0,D30-'Resultados ISO 140-4'!$F$9,0)</f>
        <v>0</v>
      </c>
      <c r="AQ30" s="132">
        <f>IF((E30-'Resultados ISO 140-4'!$G$9)&gt;0,E30-'Resultados ISO 140-4'!$G$9,0)</f>
        <v>0</v>
      </c>
      <c r="AR30" s="132">
        <f>IF((F30-'Resultados ISO 140-4'!$H$9)&gt;0,F30-'Resultados ISO 140-4'!$H$9,0)</f>
        <v>0</v>
      </c>
      <c r="AS30" s="132">
        <f>IF((G30-'Resultados ISO 140-4'!$I$9)&gt;0,G30-'Resultados ISO 140-4'!$I$9,0)</f>
        <v>0</v>
      </c>
      <c r="AT30" s="132">
        <f>IF((H30-'Resultados ISO 140-4'!$J$9)&gt;0,H30-'Resultados ISO 140-4'!$J$9,0)</f>
        <v>0</v>
      </c>
      <c r="AU30" s="132">
        <f>IF((I30-'Resultados ISO 140-4'!$K$9)&gt;0,I30-'Resultados ISO 140-4'!$K$9,0)</f>
        <v>0</v>
      </c>
      <c r="AV30" s="132">
        <f>IF((J30-'Resultados ISO 140-4'!$L$9)&gt;0,J30-'Resultados ISO 140-4'!$L$9,0)</f>
        <v>0</v>
      </c>
      <c r="AW30" s="132">
        <f>IF((K30-'Resultados ISO 140-4'!$M$9)&gt;0,K30-'Resultados ISO 140-4'!$M$9,0)</f>
        <v>0</v>
      </c>
      <c r="AX30" s="132">
        <f>IF((L30-'Resultados ISO 140-4'!$N$9)&gt;0,L30-'Resultados ISO 140-4'!$N$9,0)</f>
        <v>0</v>
      </c>
      <c r="AY30" s="132">
        <f>IF((M30-'Resultados ISO 140-4'!$O$9)&gt;0,M30-'Resultados ISO 140-4'!$O$9,0)</f>
        <v>0</v>
      </c>
      <c r="AZ30" s="135">
        <f>IF((N30-'Resultados ISO 140-4'!$P$9)&gt;0,N30-'Resultados ISO 140-4'!$P$9,0)</f>
        <v>1.4552701978552491</v>
      </c>
      <c r="BA30" s="135">
        <f>IF((O30-'Resultados ISO 140-4'!$Q$9)&gt;0,O30-'Resultados ISO 140-4'!$Q$9,0)</f>
        <v>2.1838917684990378</v>
      </c>
      <c r="BB30" s="135">
        <f>IF((P30-'Resultados ISO 140-4'!$R$9)&gt;0,P30-'Resultados ISO 140-4'!$R$9,0)</f>
        <v>2.1525464226824838</v>
      </c>
      <c r="BC30" s="132">
        <f>IF((Q30-'Resultados ISO 140-4'!$S$9)&gt;0,Q30-'Resultados ISO 140-4'!$S$9,0)</f>
        <v>0</v>
      </c>
      <c r="BD30" s="133">
        <f>IF((R30-'Resultados ISO 140-4'!$T$9)&gt;0,R30-'Resultados ISO 140-4'!$T$9,0)</f>
        <v>0</v>
      </c>
      <c r="BE30" s="128">
        <f t="shared" si="23"/>
        <v>5.7917083890367707</v>
      </c>
      <c r="BF30" s="137">
        <f t="shared" si="30"/>
        <v>0</v>
      </c>
      <c r="BG30" s="118">
        <f t="shared" si="24"/>
        <v>0</v>
      </c>
      <c r="BH30" s="119"/>
      <c r="BI30" s="146">
        <f>IF((C30-'Resultados ISO 140-4'!$E$11)&gt;0,C30-'Resultados ISO 140-4'!$E$11,0)</f>
        <v>0</v>
      </c>
      <c r="BJ30" s="145">
        <f>IF((D30-'Resultados ISO 140-4'!$F$11)&gt;0,D30-'Resultados ISO 140-4'!$F$11,0)</f>
        <v>0</v>
      </c>
      <c r="BK30" s="145">
        <f>IF((E30-'Resultados ISO 140-4'!$G$11)&gt;0,E30-'Resultados ISO 140-4'!$G$11,0)</f>
        <v>0</v>
      </c>
      <c r="BL30" s="145">
        <f>IF((F30-'Resultados ISO 140-4'!$H$11)&gt;0,F30-'Resultados ISO 140-4'!$H$11,0)</f>
        <v>0</v>
      </c>
      <c r="BM30" s="145">
        <f>IF((G30-'Resultados ISO 140-4'!$I$11)&gt;0,G30-'Resultados ISO 140-4'!$I$11,0)</f>
        <v>0</v>
      </c>
      <c r="BN30" s="145">
        <f>IF((H30-'Resultados ISO 140-4'!$J$11)&gt;0,H30-'Resultados ISO 140-4'!$J$11,0)</f>
        <v>0</v>
      </c>
      <c r="BO30" s="145">
        <f>IF((I30-'Resultados ISO 140-4'!$K$11)&gt;0,I30-'Resultados ISO 140-4'!$K$11,0)</f>
        <v>0</v>
      </c>
      <c r="BP30" s="145">
        <f>IF((J30-'Resultados ISO 140-4'!$L$11)&gt;0,J30-'Resultados ISO 140-4'!$L$11,0)</f>
        <v>0</v>
      </c>
      <c r="BQ30" s="145">
        <f>IF((K30-'Resultados ISO 140-4'!$M$11)&gt;0,K30-'Resultados ISO 140-4'!$M$11,0)</f>
        <v>0</v>
      </c>
      <c r="BR30" s="145">
        <f>IF((L30-'Resultados ISO 140-4'!$N$11)&gt;0,L30-'Resultados ISO 140-4'!$N$11,0)</f>
        <v>0</v>
      </c>
      <c r="BS30" s="145">
        <f>IF((M30-'Resultados ISO 140-4'!$O$11)&gt;0,M30-'Resultados ISO 140-4'!$O$11,0)</f>
        <v>0</v>
      </c>
      <c r="BT30" s="139">
        <f>IF((N30-'Resultados ISO 140-4'!$P$11)&gt;0,N30-'Resultados ISO 140-4'!$P$11,0)</f>
        <v>1.1716452769027583</v>
      </c>
      <c r="BU30" s="139">
        <f>IF((O30-'Resultados ISO 140-4'!$Q$11)&gt;0,O30-'Resultados ISO 140-4'!$Q$11,0)</f>
        <v>1.9002668475465327</v>
      </c>
      <c r="BV30" s="139">
        <f>IF((P30-'Resultados ISO 140-4'!$R$11)&gt;0,P30-'Resultados ISO 140-4'!$R$11,0)</f>
        <v>1.86892150173</v>
      </c>
      <c r="BW30" s="145">
        <f>IF((Q30-'Resultados ISO 140-4'!$S$11)&gt;0,Q30-'Resultados ISO 140-4'!$S$11,0)</f>
        <v>0</v>
      </c>
      <c r="BX30" s="144">
        <f>IF((R30-'Resultados ISO 140-4'!$T$11)&gt;0,R30-'Resultados ISO 140-4'!$T$11,0)</f>
        <v>0</v>
      </c>
      <c r="BY30" s="119">
        <f t="shared" si="25"/>
        <v>4.9408336261792911</v>
      </c>
      <c r="BZ30" s="118">
        <f t="shared" si="31"/>
        <v>0</v>
      </c>
      <c r="CA30" s="118">
        <f t="shared" si="26"/>
        <v>0</v>
      </c>
      <c r="CB30" s="119"/>
      <c r="CC30" s="141">
        <f>IF((D30-'Resultados ISO 140-4'!$F$13)&gt;0,D30-'Resultados ISO 140-4'!$F$13,0)</f>
        <v>0</v>
      </c>
      <c r="CD30" s="142">
        <f>IF((E30-'Resultados ISO 140-4'!$G$13)&gt;0,E30-'Resultados ISO 140-4'!$G$13,0)</f>
        <v>0</v>
      </c>
      <c r="CE30" s="142">
        <f>IF((F30-'Resultados ISO 140-4'!$H$13)&gt;0,F30-'Resultados ISO 140-4'!$H$13,0)</f>
        <v>0</v>
      </c>
      <c r="CF30" s="142">
        <f>IF((G30-'Resultados ISO 140-4'!$I$13)&gt;0,G30-'Resultados ISO 140-4'!$I$13,0)</f>
        <v>0</v>
      </c>
      <c r="CG30" s="142">
        <f>IF((H30-'Resultados ISO 140-4'!$J$13)&gt;0,H30-'Resultados ISO 140-4'!$J$13,0)</f>
        <v>0</v>
      </c>
      <c r="CH30" s="142">
        <f>IF((I30-'Resultados ISO 140-4'!$K$13)&gt;0,I30-'Resultados ISO 140-4'!$K$13,0)</f>
        <v>0</v>
      </c>
      <c r="CI30" s="142">
        <f>IF((J30-'Resultados ISO 140-4'!$L$13)&gt;0,J30-'Resultados ISO 140-4'!$L$13,0)</f>
        <v>0</v>
      </c>
      <c r="CJ30" s="142">
        <f>IF((K30-'Resultados ISO 140-4'!$M$13)&gt;0,K30-'Resultados ISO 140-4'!$M$13,0)</f>
        <v>0</v>
      </c>
      <c r="CK30" s="142">
        <f>IF((L30-'Resultados ISO 140-4'!$N$13)&gt;0,L30-'Resultados ISO 140-4'!$N$13,0)</f>
        <v>0</v>
      </c>
      <c r="CL30" s="142">
        <f>IF((M30-'Resultados ISO 140-4'!$O$13)&gt;0,M30-'Resultados ISO 140-4'!$O$13,0)</f>
        <v>0</v>
      </c>
      <c r="CM30" s="142">
        <f>IF((N30-'Resultados ISO 140-4'!$P$13)&gt;0,N30-'Resultados ISO 140-4'!$P$13,0)</f>
        <v>1.9128451034619971</v>
      </c>
      <c r="CN30" s="142">
        <f>IF((O30-'Resultados ISO 140-4'!$Q$13)&gt;0,O30-'Resultados ISO 140-4'!$Q$13,0)</f>
        <v>2.6414666741057857</v>
      </c>
      <c r="CO30" s="142">
        <f>IF((P30-'Resultados ISO 140-4'!$R$13)&gt;0,P30-'Resultados ISO 140-4'!$R$13,0)</f>
        <v>2.6101213282892388</v>
      </c>
      <c r="CP30" s="142">
        <f>IF((Q30-'Resultados ISO 140-4'!$S$13)&gt;0,Q30-'Resultados ISO 140-4'!$S$13,0)</f>
        <v>0</v>
      </c>
      <c r="CQ30" s="142">
        <f>IF((R30-'Resultados ISO 140-4'!$T$13)&gt;0,R30-'Resultados ISO 140-4'!$T$13,0)</f>
        <v>0</v>
      </c>
      <c r="CR30" s="143">
        <f>IF((S30-'Resultados ISO 140-4'!$U$13)&gt;0,S30-'Resultados ISO 140-4'!$U$13,0)</f>
        <v>0</v>
      </c>
      <c r="CS30" s="127">
        <f t="shared" si="32"/>
        <v>7.1644331058570216</v>
      </c>
      <c r="CT30" s="128">
        <f t="shared" si="27"/>
        <v>58</v>
      </c>
      <c r="CU30" s="118">
        <f t="shared" si="33"/>
        <v>0</v>
      </c>
      <c r="CV30" s="118">
        <f t="shared" si="28"/>
        <v>0</v>
      </c>
    </row>
    <row r="31" spans="2:100" ht="14.25">
      <c r="B31" s="129">
        <v>-5</v>
      </c>
      <c r="C31" s="130">
        <f t="shared" si="4"/>
        <v>38</v>
      </c>
      <c r="D31" s="131">
        <f t="shared" si="5"/>
        <v>41</v>
      </c>
      <c r="E31" s="131">
        <f t="shared" si="6"/>
        <v>44</v>
      </c>
      <c r="F31" s="131">
        <f t="shared" si="7"/>
        <v>47</v>
      </c>
      <c r="G31" s="131">
        <f t="shared" si="8"/>
        <v>50</v>
      </c>
      <c r="H31" s="131">
        <f t="shared" si="9"/>
        <v>53</v>
      </c>
      <c r="I31" s="131">
        <f t="shared" si="10"/>
        <v>56</v>
      </c>
      <c r="J31" s="131">
        <f t="shared" si="11"/>
        <v>57</v>
      </c>
      <c r="K31" s="131">
        <f t="shared" si="12"/>
        <v>58</v>
      </c>
      <c r="L31" s="131">
        <f t="shared" si="13"/>
        <v>59</v>
      </c>
      <c r="M31" s="131">
        <f t="shared" si="14"/>
        <v>60</v>
      </c>
      <c r="N31" s="131">
        <f t="shared" si="15"/>
        <v>61</v>
      </c>
      <c r="O31" s="131">
        <f t="shared" si="16"/>
        <v>61</v>
      </c>
      <c r="P31" s="131">
        <f t="shared" si="17"/>
        <v>61</v>
      </c>
      <c r="Q31" s="131">
        <f t="shared" si="18"/>
        <v>61</v>
      </c>
      <c r="R31" s="132">
        <f t="shared" si="19"/>
        <v>61</v>
      </c>
      <c r="S31" s="133">
        <f t="shared" si="20"/>
        <v>61</v>
      </c>
      <c r="U31" s="147">
        <f>IF((C31-'Resultados ISO 140-4'!$E$7)&gt;0,C31-'Resultados ISO 140-4'!$E$7,0)</f>
        <v>0</v>
      </c>
      <c r="V31" s="132">
        <f>IF((D31-'Resultados ISO 140-4'!$F$7)&gt;0,D31-'Resultados ISO 140-4'!$F$7,0)</f>
        <v>0</v>
      </c>
      <c r="W31" s="132">
        <f>IF((E31-'Resultados ISO 140-4'!$G$7)&gt;0,E31-'Resultados ISO 140-4'!$G$7,0)</f>
        <v>0</v>
      </c>
      <c r="X31" s="132">
        <f>IF((F31-'Resultados ISO 140-4'!$H$7)&gt;0,F31-'Resultados ISO 140-4'!$H$7,0)</f>
        <v>0</v>
      </c>
      <c r="Y31" s="132">
        <f>IF((G31-'Resultados ISO 140-4'!$I$7)&gt;0,G31-'Resultados ISO 140-4'!$I$7,0)</f>
        <v>0</v>
      </c>
      <c r="Z31" s="132">
        <f>IF((H31-'Resultados ISO 140-4'!$J$7)&gt;0,H31-'Resultados ISO 140-4'!$J$7,0)</f>
        <v>0</v>
      </c>
      <c r="AA31" s="132">
        <f>IF((I31-'Resultados ISO 140-4'!$K$7)&gt;0,I31-'Resultados ISO 140-4'!$K$7,0)</f>
        <v>0</v>
      </c>
      <c r="AB31" s="132">
        <f>IF((J31-'Resultados ISO 140-4'!$L$7)&gt;0,J31-'Resultados ISO 140-4'!$L$7,0)</f>
        <v>0</v>
      </c>
      <c r="AC31" s="132">
        <f>IF((K31-'Resultados ISO 140-4'!$M$7)&gt;0,K31-'Resultados ISO 140-4'!$M$7,0)</f>
        <v>0</v>
      </c>
      <c r="AD31" s="132">
        <f>IF((L31-'Resultados ISO 140-4'!$N$7)&gt;0,L31-'Resultados ISO 140-4'!$N$7,0)</f>
        <v>0</v>
      </c>
      <c r="AE31" s="132">
        <f>IF((M31-'Resultados ISO 140-4'!$O$7)&gt;0,M31-'Resultados ISO 140-4'!$O$7,0)</f>
        <v>0</v>
      </c>
      <c r="AF31" s="135">
        <f>IF((N31-'Resultados ISO 140-4'!$P$7)&gt;0,N31-'Resultados ISO 140-4'!$P$7,0)</f>
        <v>0.9128451034619971</v>
      </c>
      <c r="AG31" s="135">
        <f>IF((O31-'Resultados ISO 140-4'!$Q$7)&gt;0,O31-'Resultados ISO 140-4'!$Q$7,0)</f>
        <v>1.6414666741057857</v>
      </c>
      <c r="AH31" s="135">
        <f>IF((P31-'Resultados ISO 140-4'!$R$7)&gt;0,P31-'Resultados ISO 140-4'!$R$7,0)</f>
        <v>1.6101213282892388</v>
      </c>
      <c r="AI31" s="132">
        <f>IF((Q31-'Resultados ISO 140-4'!$S$7)&gt;0,Q31-'Resultados ISO 140-4'!$S$7,0)</f>
        <v>0</v>
      </c>
      <c r="AJ31" s="133">
        <f>IF((R31-'Resultados ISO 140-4'!$T$7)&gt;0,R31-'Resultados ISO 140-4'!$T$7,0)</f>
        <v>0</v>
      </c>
      <c r="AK31" s="148">
        <f t="shared" si="21"/>
        <v>4.1644331058570216</v>
      </c>
      <c r="AL31" s="118">
        <f t="shared" si="29"/>
        <v>0</v>
      </c>
      <c r="AM31" s="116">
        <f t="shared" si="22"/>
        <v>0</v>
      </c>
      <c r="AO31" s="147">
        <f>IF((C31-'Resultados ISO 140-4'!$E$9)&gt;0,C31-'Resultados ISO 140-4'!$E$9,0)</f>
        <v>0</v>
      </c>
      <c r="AP31" s="132">
        <f>IF((D31-'Resultados ISO 140-4'!$F$9)&gt;0,D31-'Resultados ISO 140-4'!$F$9,0)</f>
        <v>0</v>
      </c>
      <c r="AQ31" s="132">
        <f>IF((E31-'Resultados ISO 140-4'!$G$9)&gt;0,E31-'Resultados ISO 140-4'!$G$9,0)</f>
        <v>0</v>
      </c>
      <c r="AR31" s="132">
        <f>IF((F31-'Resultados ISO 140-4'!$H$9)&gt;0,F31-'Resultados ISO 140-4'!$H$9,0)</f>
        <v>0</v>
      </c>
      <c r="AS31" s="132">
        <f>IF((G31-'Resultados ISO 140-4'!$I$9)&gt;0,G31-'Resultados ISO 140-4'!$I$9,0)</f>
        <v>0</v>
      </c>
      <c r="AT31" s="132">
        <f>IF((H31-'Resultados ISO 140-4'!$J$9)&gt;0,H31-'Resultados ISO 140-4'!$J$9,0)</f>
        <v>0</v>
      </c>
      <c r="AU31" s="132">
        <f>IF((I31-'Resultados ISO 140-4'!$K$9)&gt;0,I31-'Resultados ISO 140-4'!$K$9,0)</f>
        <v>0</v>
      </c>
      <c r="AV31" s="132">
        <f>IF((J31-'Resultados ISO 140-4'!$L$9)&gt;0,J31-'Resultados ISO 140-4'!$L$9,0)</f>
        <v>0</v>
      </c>
      <c r="AW31" s="132">
        <f>IF((K31-'Resultados ISO 140-4'!$M$9)&gt;0,K31-'Resultados ISO 140-4'!$M$9,0)</f>
        <v>0</v>
      </c>
      <c r="AX31" s="132">
        <f>IF((L31-'Resultados ISO 140-4'!$N$9)&gt;0,L31-'Resultados ISO 140-4'!$N$9,0)</f>
        <v>0</v>
      </c>
      <c r="AY31" s="132">
        <f>IF((M31-'Resultados ISO 140-4'!$O$9)&gt;0,M31-'Resultados ISO 140-4'!$O$9,0)</f>
        <v>0</v>
      </c>
      <c r="AZ31" s="135">
        <f>IF((N31-'Resultados ISO 140-4'!$P$9)&gt;0,N31-'Resultados ISO 140-4'!$P$9,0)</f>
        <v>0.45527019785524914</v>
      </c>
      <c r="BA31" s="135">
        <f>IF((O31-'Resultados ISO 140-4'!$Q$9)&gt;0,O31-'Resultados ISO 140-4'!$Q$9,0)</f>
        <v>1.1838917684990378</v>
      </c>
      <c r="BB31" s="135">
        <f>IF((P31-'Resultados ISO 140-4'!$R$9)&gt;0,P31-'Resultados ISO 140-4'!$R$9,0)</f>
        <v>1.1525464226824838</v>
      </c>
      <c r="BC31" s="132">
        <f>IF((Q31-'Resultados ISO 140-4'!$S$9)&gt;0,Q31-'Resultados ISO 140-4'!$S$9,0)</f>
        <v>0</v>
      </c>
      <c r="BD31" s="133">
        <f>IF((R31-'Resultados ISO 140-4'!$T$9)&gt;0,R31-'Resultados ISO 140-4'!$T$9,0)</f>
        <v>0</v>
      </c>
      <c r="BE31" s="128">
        <f t="shared" si="23"/>
        <v>2.7917083890367707</v>
      </c>
      <c r="BF31" s="137">
        <f t="shared" si="30"/>
        <v>0</v>
      </c>
      <c r="BG31" s="118">
        <f t="shared" si="24"/>
        <v>0</v>
      </c>
      <c r="BH31" s="119"/>
      <c r="BI31" s="146">
        <f>IF((C31-'Resultados ISO 140-4'!$E$11)&gt;0,C31-'Resultados ISO 140-4'!$E$11,0)</f>
        <v>0</v>
      </c>
      <c r="BJ31" s="145">
        <f>IF((D31-'Resultados ISO 140-4'!$F$11)&gt;0,D31-'Resultados ISO 140-4'!$F$11,0)</f>
        <v>0</v>
      </c>
      <c r="BK31" s="145">
        <f>IF((E31-'Resultados ISO 140-4'!$G$11)&gt;0,E31-'Resultados ISO 140-4'!$G$11,0)</f>
        <v>0</v>
      </c>
      <c r="BL31" s="145">
        <f>IF((F31-'Resultados ISO 140-4'!$H$11)&gt;0,F31-'Resultados ISO 140-4'!$H$11,0)</f>
        <v>0</v>
      </c>
      <c r="BM31" s="145">
        <f>IF((G31-'Resultados ISO 140-4'!$I$11)&gt;0,G31-'Resultados ISO 140-4'!$I$11,0)</f>
        <v>0</v>
      </c>
      <c r="BN31" s="145">
        <f>IF((H31-'Resultados ISO 140-4'!$J$11)&gt;0,H31-'Resultados ISO 140-4'!$J$11,0)</f>
        <v>0</v>
      </c>
      <c r="BO31" s="145">
        <f>IF((I31-'Resultados ISO 140-4'!$K$11)&gt;0,I31-'Resultados ISO 140-4'!$K$11,0)</f>
        <v>0</v>
      </c>
      <c r="BP31" s="145">
        <f>IF((J31-'Resultados ISO 140-4'!$L$11)&gt;0,J31-'Resultados ISO 140-4'!$L$11,0)</f>
        <v>0</v>
      </c>
      <c r="BQ31" s="145">
        <f>IF((K31-'Resultados ISO 140-4'!$M$11)&gt;0,K31-'Resultados ISO 140-4'!$M$11,0)</f>
        <v>0</v>
      </c>
      <c r="BR31" s="145">
        <f>IF((L31-'Resultados ISO 140-4'!$N$11)&gt;0,L31-'Resultados ISO 140-4'!$N$11,0)</f>
        <v>0</v>
      </c>
      <c r="BS31" s="145">
        <f>IF((M31-'Resultados ISO 140-4'!$O$11)&gt;0,M31-'Resultados ISO 140-4'!$O$11,0)</f>
        <v>0</v>
      </c>
      <c r="BT31" s="139">
        <f>IF((N31-'Resultados ISO 140-4'!$P$11)&gt;0,N31-'Resultados ISO 140-4'!$P$11,0)</f>
        <v>0.17164527690275833</v>
      </c>
      <c r="BU31" s="139">
        <f>IF((O31-'Resultados ISO 140-4'!$Q$11)&gt;0,O31-'Resultados ISO 140-4'!$Q$11,0)</f>
        <v>0.90026684754653274</v>
      </c>
      <c r="BV31" s="139">
        <f>IF((P31-'Resultados ISO 140-4'!$R$11)&gt;0,P31-'Resultados ISO 140-4'!$R$11,0)</f>
        <v>0.86892150173000005</v>
      </c>
      <c r="BW31" s="145">
        <f>IF((Q31-'Resultados ISO 140-4'!$S$11)&gt;0,Q31-'Resultados ISO 140-4'!$S$11,0)</f>
        <v>0</v>
      </c>
      <c r="BX31" s="144">
        <f>IF((R31-'Resultados ISO 140-4'!$T$11)&gt;0,R31-'Resultados ISO 140-4'!$T$11,0)</f>
        <v>0</v>
      </c>
      <c r="BY31" s="119">
        <f t="shared" si="25"/>
        <v>1.9408336261792911</v>
      </c>
      <c r="BZ31" s="118">
        <f t="shared" si="31"/>
        <v>0</v>
      </c>
      <c r="CA31" s="118">
        <f t="shared" si="26"/>
        <v>0</v>
      </c>
      <c r="CB31" s="119"/>
      <c r="CC31" s="141">
        <f>IF((D31-'Resultados ISO 140-4'!$F$13)&gt;0,D31-'Resultados ISO 140-4'!$F$13,0)</f>
        <v>0</v>
      </c>
      <c r="CD31" s="142">
        <f>IF((E31-'Resultados ISO 140-4'!$G$13)&gt;0,E31-'Resultados ISO 140-4'!$G$13,0)</f>
        <v>0</v>
      </c>
      <c r="CE31" s="142">
        <f>IF((F31-'Resultados ISO 140-4'!$H$13)&gt;0,F31-'Resultados ISO 140-4'!$H$13,0)</f>
        <v>0</v>
      </c>
      <c r="CF31" s="142">
        <f>IF((G31-'Resultados ISO 140-4'!$I$13)&gt;0,G31-'Resultados ISO 140-4'!$I$13,0)</f>
        <v>0</v>
      </c>
      <c r="CG31" s="142">
        <f>IF((H31-'Resultados ISO 140-4'!$J$13)&gt;0,H31-'Resultados ISO 140-4'!$J$13,0)</f>
        <v>0</v>
      </c>
      <c r="CH31" s="142">
        <f>IF((I31-'Resultados ISO 140-4'!$K$13)&gt;0,I31-'Resultados ISO 140-4'!$K$13,0)</f>
        <v>0</v>
      </c>
      <c r="CI31" s="142">
        <f>IF((J31-'Resultados ISO 140-4'!$L$13)&gt;0,J31-'Resultados ISO 140-4'!$L$13,0)</f>
        <v>0</v>
      </c>
      <c r="CJ31" s="142">
        <f>IF((K31-'Resultados ISO 140-4'!$M$13)&gt;0,K31-'Resultados ISO 140-4'!$M$13,0)</f>
        <v>0</v>
      </c>
      <c r="CK31" s="142">
        <f>IF((L31-'Resultados ISO 140-4'!$N$13)&gt;0,L31-'Resultados ISO 140-4'!$N$13,0)</f>
        <v>0</v>
      </c>
      <c r="CL31" s="142">
        <f>IF((M31-'Resultados ISO 140-4'!$O$13)&gt;0,M31-'Resultados ISO 140-4'!$O$13,0)</f>
        <v>0</v>
      </c>
      <c r="CM31" s="142">
        <f>IF((N31-'Resultados ISO 140-4'!$P$13)&gt;0,N31-'Resultados ISO 140-4'!$P$13,0)</f>
        <v>0.9128451034619971</v>
      </c>
      <c r="CN31" s="142">
        <f>IF((O31-'Resultados ISO 140-4'!$Q$13)&gt;0,O31-'Resultados ISO 140-4'!$Q$13,0)</f>
        <v>1.6414666741057857</v>
      </c>
      <c r="CO31" s="142">
        <f>IF((P31-'Resultados ISO 140-4'!$R$13)&gt;0,P31-'Resultados ISO 140-4'!$R$13,0)</f>
        <v>1.6101213282892388</v>
      </c>
      <c r="CP31" s="142">
        <f>IF((Q31-'Resultados ISO 140-4'!$S$13)&gt;0,Q31-'Resultados ISO 140-4'!$S$13,0)</f>
        <v>0</v>
      </c>
      <c r="CQ31" s="142">
        <f>IF((R31-'Resultados ISO 140-4'!$T$13)&gt;0,R31-'Resultados ISO 140-4'!$T$13,0)</f>
        <v>0</v>
      </c>
      <c r="CR31" s="143">
        <f>IF((S31-'Resultados ISO 140-4'!$U$13)&gt;0,S31-'Resultados ISO 140-4'!$U$13,0)</f>
        <v>0</v>
      </c>
      <c r="CS31" s="127">
        <f t="shared" si="32"/>
        <v>4.1644331058570216</v>
      </c>
      <c r="CT31" s="128">
        <f t="shared" si="27"/>
        <v>57</v>
      </c>
      <c r="CU31" s="118">
        <f t="shared" si="33"/>
        <v>0</v>
      </c>
      <c r="CV31" s="118">
        <f t="shared" si="28"/>
        <v>0</v>
      </c>
    </row>
    <row r="32" spans="2:100" ht="14.25">
      <c r="B32" s="129">
        <v>-4</v>
      </c>
      <c r="C32" s="130">
        <f t="shared" si="4"/>
        <v>37</v>
      </c>
      <c r="D32" s="131">
        <f t="shared" si="5"/>
        <v>40</v>
      </c>
      <c r="E32" s="131">
        <f t="shared" si="6"/>
        <v>43</v>
      </c>
      <c r="F32" s="131">
        <f t="shared" si="7"/>
        <v>46</v>
      </c>
      <c r="G32" s="131">
        <f t="shared" si="8"/>
        <v>49</v>
      </c>
      <c r="H32" s="131">
        <f t="shared" si="9"/>
        <v>52</v>
      </c>
      <c r="I32" s="131">
        <f t="shared" si="10"/>
        <v>55</v>
      </c>
      <c r="J32" s="131">
        <f t="shared" si="11"/>
        <v>56</v>
      </c>
      <c r="K32" s="131">
        <f t="shared" si="12"/>
        <v>57</v>
      </c>
      <c r="L32" s="131">
        <f t="shared" si="13"/>
        <v>58</v>
      </c>
      <c r="M32" s="131">
        <f t="shared" si="14"/>
        <v>59</v>
      </c>
      <c r="N32" s="131">
        <f t="shared" si="15"/>
        <v>60</v>
      </c>
      <c r="O32" s="131">
        <f t="shared" si="16"/>
        <v>60</v>
      </c>
      <c r="P32" s="131">
        <f t="shared" si="17"/>
        <v>60</v>
      </c>
      <c r="Q32" s="131">
        <f t="shared" si="18"/>
        <v>60</v>
      </c>
      <c r="R32" s="132">
        <f t="shared" si="19"/>
        <v>60</v>
      </c>
      <c r="S32" s="133">
        <f t="shared" si="20"/>
        <v>60</v>
      </c>
      <c r="U32" s="147">
        <f>IF((C32-'Resultados ISO 140-4'!$E$7)&gt;0,C32-'Resultados ISO 140-4'!$E$7,0)</f>
        <v>0</v>
      </c>
      <c r="V32" s="132">
        <f>IF((D32-'Resultados ISO 140-4'!$F$7)&gt;0,D32-'Resultados ISO 140-4'!$F$7,0)</f>
        <v>0</v>
      </c>
      <c r="W32" s="132">
        <f>IF((E32-'Resultados ISO 140-4'!$G$7)&gt;0,E32-'Resultados ISO 140-4'!$G$7,0)</f>
        <v>0</v>
      </c>
      <c r="X32" s="132">
        <f>IF((F32-'Resultados ISO 140-4'!$H$7)&gt;0,F32-'Resultados ISO 140-4'!$H$7,0)</f>
        <v>0</v>
      </c>
      <c r="Y32" s="132">
        <f>IF((G32-'Resultados ISO 140-4'!$I$7)&gt;0,G32-'Resultados ISO 140-4'!$I$7,0)</f>
        <v>0</v>
      </c>
      <c r="Z32" s="132">
        <f>IF((H32-'Resultados ISO 140-4'!$J$7)&gt;0,H32-'Resultados ISO 140-4'!$J$7,0)</f>
        <v>0</v>
      </c>
      <c r="AA32" s="132">
        <f>IF((I32-'Resultados ISO 140-4'!$K$7)&gt;0,I32-'Resultados ISO 140-4'!$K$7,0)</f>
        <v>0</v>
      </c>
      <c r="AB32" s="132">
        <f>IF((J32-'Resultados ISO 140-4'!$L$7)&gt;0,J32-'Resultados ISO 140-4'!$L$7,0)</f>
        <v>0</v>
      </c>
      <c r="AC32" s="132">
        <f>IF((K32-'Resultados ISO 140-4'!$M$7)&gt;0,K32-'Resultados ISO 140-4'!$M$7,0)</f>
        <v>0</v>
      </c>
      <c r="AD32" s="132">
        <f>IF((L32-'Resultados ISO 140-4'!$N$7)&gt;0,L32-'Resultados ISO 140-4'!$N$7,0)</f>
        <v>0</v>
      </c>
      <c r="AE32" s="132">
        <f>IF((M32-'Resultados ISO 140-4'!$O$7)&gt;0,M32-'Resultados ISO 140-4'!$O$7,0)</f>
        <v>0</v>
      </c>
      <c r="AF32" s="132">
        <f>IF((N32-'Resultados ISO 140-4'!$P$7)&gt;0,N32-'Resultados ISO 140-4'!$P$7,0)</f>
        <v>0</v>
      </c>
      <c r="AG32" s="135">
        <f>IF((O32-'Resultados ISO 140-4'!$Q$7)&gt;0,O32-'Resultados ISO 140-4'!$Q$7,0)</f>
        <v>0.64146667410578573</v>
      </c>
      <c r="AH32" s="135">
        <f>IF((P32-'Resultados ISO 140-4'!$R$7)&gt;0,P32-'Resultados ISO 140-4'!$R$7,0)</f>
        <v>0.61012132828923882</v>
      </c>
      <c r="AI32" s="132">
        <f>IF((Q32-'Resultados ISO 140-4'!$S$7)&gt;0,Q32-'Resultados ISO 140-4'!$S$7,0)</f>
        <v>0</v>
      </c>
      <c r="AJ32" s="133">
        <f>IF((R32-'Resultados ISO 140-4'!$T$7)&gt;0,R32-'Resultados ISO 140-4'!$T$7,0)</f>
        <v>0</v>
      </c>
      <c r="AK32" s="148">
        <f t="shared" si="21"/>
        <v>1.2515880023950245</v>
      </c>
      <c r="AL32" s="118">
        <f t="shared" si="29"/>
        <v>0</v>
      </c>
      <c r="AM32" s="116">
        <f t="shared" si="22"/>
        <v>0</v>
      </c>
      <c r="AO32" s="147">
        <f>IF((C32-'Resultados ISO 140-4'!$E$9)&gt;0,C32-'Resultados ISO 140-4'!$E$9,0)</f>
        <v>0</v>
      </c>
      <c r="AP32" s="132">
        <f>IF((D32-'Resultados ISO 140-4'!$F$9)&gt;0,D32-'Resultados ISO 140-4'!$F$9,0)</f>
        <v>0</v>
      </c>
      <c r="AQ32" s="132">
        <f>IF((E32-'Resultados ISO 140-4'!$G$9)&gt;0,E32-'Resultados ISO 140-4'!$G$9,0)</f>
        <v>0</v>
      </c>
      <c r="AR32" s="132">
        <f>IF((F32-'Resultados ISO 140-4'!$H$9)&gt;0,F32-'Resultados ISO 140-4'!$H$9,0)</f>
        <v>0</v>
      </c>
      <c r="AS32" s="132">
        <f>IF((G32-'Resultados ISO 140-4'!$I$9)&gt;0,G32-'Resultados ISO 140-4'!$I$9,0)</f>
        <v>0</v>
      </c>
      <c r="AT32" s="132">
        <f>IF((H32-'Resultados ISO 140-4'!$J$9)&gt;0,H32-'Resultados ISO 140-4'!$J$9,0)</f>
        <v>0</v>
      </c>
      <c r="AU32" s="132">
        <f>IF((I32-'Resultados ISO 140-4'!$K$9)&gt;0,I32-'Resultados ISO 140-4'!$K$9,0)</f>
        <v>0</v>
      </c>
      <c r="AV32" s="132">
        <f>IF((J32-'Resultados ISO 140-4'!$L$9)&gt;0,J32-'Resultados ISO 140-4'!$L$9,0)</f>
        <v>0</v>
      </c>
      <c r="AW32" s="132">
        <f>IF((K32-'Resultados ISO 140-4'!$M$9)&gt;0,K32-'Resultados ISO 140-4'!$M$9,0)</f>
        <v>0</v>
      </c>
      <c r="AX32" s="132">
        <f>IF((L32-'Resultados ISO 140-4'!$N$9)&gt;0,L32-'Resultados ISO 140-4'!$N$9,0)</f>
        <v>0</v>
      </c>
      <c r="AY32" s="132">
        <f>IF((M32-'Resultados ISO 140-4'!$O$9)&gt;0,M32-'Resultados ISO 140-4'!$O$9,0)</f>
        <v>0</v>
      </c>
      <c r="AZ32" s="132">
        <f>IF((N32-'Resultados ISO 140-4'!$P$9)&gt;0,N32-'Resultados ISO 140-4'!$P$9,0)</f>
        <v>0</v>
      </c>
      <c r="BA32" s="135">
        <f>IF((O32-'Resultados ISO 140-4'!$Q$9)&gt;0,O32-'Resultados ISO 140-4'!$Q$9,0)</f>
        <v>0.18389176849903777</v>
      </c>
      <c r="BB32" s="135">
        <f>IF((P32-'Resultados ISO 140-4'!$R$9)&gt;0,P32-'Resultados ISO 140-4'!$R$9,0)</f>
        <v>0.15254642268248375</v>
      </c>
      <c r="BC32" s="132">
        <f>IF((Q32-'Resultados ISO 140-4'!$S$9)&gt;0,Q32-'Resultados ISO 140-4'!$S$9,0)</f>
        <v>0</v>
      </c>
      <c r="BD32" s="133">
        <f>IF((R32-'Resultados ISO 140-4'!$T$9)&gt;0,R32-'Resultados ISO 140-4'!$T$9,0)</f>
        <v>0</v>
      </c>
      <c r="BE32" s="128">
        <f t="shared" si="23"/>
        <v>0.33643819118152152</v>
      </c>
      <c r="BF32" s="137">
        <f t="shared" si="30"/>
        <v>0</v>
      </c>
      <c r="BG32" s="118">
        <f t="shared" si="24"/>
        <v>0</v>
      </c>
      <c r="BH32" s="119"/>
      <c r="BI32" s="146">
        <f>IF((C32-'Resultados ISO 140-4'!$E$11)&gt;0,C32-'Resultados ISO 140-4'!$E$11,0)</f>
        <v>0</v>
      </c>
      <c r="BJ32" s="145">
        <f>IF((D32-'Resultados ISO 140-4'!$F$11)&gt;0,D32-'Resultados ISO 140-4'!$F$11,0)</f>
        <v>0</v>
      </c>
      <c r="BK32" s="145">
        <f>IF((E32-'Resultados ISO 140-4'!$G$11)&gt;0,E32-'Resultados ISO 140-4'!$G$11,0)</f>
        <v>0</v>
      </c>
      <c r="BL32" s="145">
        <f>IF((F32-'Resultados ISO 140-4'!$H$11)&gt;0,F32-'Resultados ISO 140-4'!$H$11,0)</f>
        <v>0</v>
      </c>
      <c r="BM32" s="145">
        <f>IF((G32-'Resultados ISO 140-4'!$I$11)&gt;0,G32-'Resultados ISO 140-4'!$I$11,0)</f>
        <v>0</v>
      </c>
      <c r="BN32" s="145">
        <f>IF((H32-'Resultados ISO 140-4'!$J$11)&gt;0,H32-'Resultados ISO 140-4'!$J$11,0)</f>
        <v>0</v>
      </c>
      <c r="BO32" s="145">
        <f>IF((I32-'Resultados ISO 140-4'!$K$11)&gt;0,I32-'Resultados ISO 140-4'!$K$11,0)</f>
        <v>0</v>
      </c>
      <c r="BP32" s="145">
        <f>IF((J32-'Resultados ISO 140-4'!$L$11)&gt;0,J32-'Resultados ISO 140-4'!$L$11,0)</f>
        <v>0</v>
      </c>
      <c r="BQ32" s="145">
        <f>IF((K32-'Resultados ISO 140-4'!$M$11)&gt;0,K32-'Resultados ISO 140-4'!$M$11,0)</f>
        <v>0</v>
      </c>
      <c r="BR32" s="145">
        <f>IF((L32-'Resultados ISO 140-4'!$N$11)&gt;0,L32-'Resultados ISO 140-4'!$N$11,0)</f>
        <v>0</v>
      </c>
      <c r="BS32" s="145">
        <f>IF((M32-'Resultados ISO 140-4'!$O$11)&gt;0,M32-'Resultados ISO 140-4'!$O$11,0)</f>
        <v>0</v>
      </c>
      <c r="BT32" s="145">
        <f>IF((N32-'Resultados ISO 140-4'!$P$11)&gt;0,N32-'Resultados ISO 140-4'!$P$11,0)</f>
        <v>0</v>
      </c>
      <c r="BU32" s="145">
        <f>IF((O32-'Resultados ISO 140-4'!$Q$11)&gt;0,O32-'Resultados ISO 140-4'!$Q$11,0)</f>
        <v>0</v>
      </c>
      <c r="BV32" s="145">
        <f>IF((P32-'Resultados ISO 140-4'!$R$11)&gt;0,P32-'Resultados ISO 140-4'!$R$11,0)</f>
        <v>0</v>
      </c>
      <c r="BW32" s="145">
        <f>IF((Q32-'Resultados ISO 140-4'!$S$11)&gt;0,Q32-'Resultados ISO 140-4'!$S$11,0)</f>
        <v>0</v>
      </c>
      <c r="BX32" s="144">
        <f>IF((R32-'Resultados ISO 140-4'!$T$11)&gt;0,R32-'Resultados ISO 140-4'!$T$11,0)</f>
        <v>0</v>
      </c>
      <c r="BY32" s="119">
        <f t="shared" si="25"/>
        <v>0</v>
      </c>
      <c r="BZ32" s="118">
        <f t="shared" si="31"/>
        <v>0</v>
      </c>
      <c r="CA32" s="118">
        <f t="shared" si="26"/>
        <v>0</v>
      </c>
      <c r="CB32" s="119"/>
      <c r="CC32" s="141">
        <f>IF((D32-'Resultados ISO 140-4'!$F$13)&gt;0,D32-'Resultados ISO 140-4'!$F$13,0)</f>
        <v>0</v>
      </c>
      <c r="CD32" s="142">
        <f>IF((E32-'Resultados ISO 140-4'!$G$13)&gt;0,E32-'Resultados ISO 140-4'!$G$13,0)</f>
        <v>0</v>
      </c>
      <c r="CE32" s="142">
        <f>IF((F32-'Resultados ISO 140-4'!$H$13)&gt;0,F32-'Resultados ISO 140-4'!$H$13,0)</f>
        <v>0</v>
      </c>
      <c r="CF32" s="142">
        <f>IF((G32-'Resultados ISO 140-4'!$I$13)&gt;0,G32-'Resultados ISO 140-4'!$I$13,0)</f>
        <v>0</v>
      </c>
      <c r="CG32" s="142">
        <f>IF((H32-'Resultados ISO 140-4'!$J$13)&gt;0,H32-'Resultados ISO 140-4'!$J$13,0)</f>
        <v>0</v>
      </c>
      <c r="CH32" s="142">
        <f>IF((I32-'Resultados ISO 140-4'!$K$13)&gt;0,I32-'Resultados ISO 140-4'!$K$13,0)</f>
        <v>0</v>
      </c>
      <c r="CI32" s="142">
        <f>IF((J32-'Resultados ISO 140-4'!$L$13)&gt;0,J32-'Resultados ISO 140-4'!$L$13,0)</f>
        <v>0</v>
      </c>
      <c r="CJ32" s="142">
        <f>IF((K32-'Resultados ISO 140-4'!$M$13)&gt;0,K32-'Resultados ISO 140-4'!$M$13,0)</f>
        <v>0</v>
      </c>
      <c r="CK32" s="142">
        <f>IF((L32-'Resultados ISO 140-4'!$N$13)&gt;0,L32-'Resultados ISO 140-4'!$N$13,0)</f>
        <v>0</v>
      </c>
      <c r="CL32" s="142">
        <f>IF((M32-'Resultados ISO 140-4'!$O$13)&gt;0,M32-'Resultados ISO 140-4'!$O$13,0)</f>
        <v>0</v>
      </c>
      <c r="CM32" s="142">
        <f>IF((N32-'Resultados ISO 140-4'!$P$13)&gt;0,N32-'Resultados ISO 140-4'!$P$13,0)</f>
        <v>0</v>
      </c>
      <c r="CN32" s="142">
        <f>IF((O32-'Resultados ISO 140-4'!$Q$13)&gt;0,O32-'Resultados ISO 140-4'!$Q$13,0)</f>
        <v>0.64146667410578573</v>
      </c>
      <c r="CO32" s="142">
        <f>IF((P32-'Resultados ISO 140-4'!$R$13)&gt;0,P32-'Resultados ISO 140-4'!$R$13,0)</f>
        <v>0.61012132828923882</v>
      </c>
      <c r="CP32" s="142">
        <f>IF((Q32-'Resultados ISO 140-4'!$S$13)&gt;0,Q32-'Resultados ISO 140-4'!$S$13,0)</f>
        <v>0</v>
      </c>
      <c r="CQ32" s="142">
        <f>IF((R32-'Resultados ISO 140-4'!$T$13)&gt;0,R32-'Resultados ISO 140-4'!$T$13,0)</f>
        <v>0</v>
      </c>
      <c r="CR32" s="143">
        <f>IF((S32-'Resultados ISO 140-4'!$U$13)&gt;0,S32-'Resultados ISO 140-4'!$U$13,0)</f>
        <v>0</v>
      </c>
      <c r="CS32" s="127">
        <f t="shared" si="32"/>
        <v>1.2515880023950245</v>
      </c>
      <c r="CT32" s="128">
        <f t="shared" si="27"/>
        <v>56</v>
      </c>
      <c r="CU32" s="118">
        <f t="shared" si="33"/>
        <v>0</v>
      </c>
      <c r="CV32" s="118">
        <f t="shared" si="28"/>
        <v>0</v>
      </c>
    </row>
    <row r="33" spans="1:100" ht="14.25">
      <c r="B33" s="129">
        <v>-3</v>
      </c>
      <c r="C33" s="130">
        <f t="shared" si="4"/>
        <v>36</v>
      </c>
      <c r="D33" s="131">
        <f t="shared" si="5"/>
        <v>39</v>
      </c>
      <c r="E33" s="131">
        <f t="shared" si="6"/>
        <v>42</v>
      </c>
      <c r="F33" s="131">
        <f t="shared" si="7"/>
        <v>45</v>
      </c>
      <c r="G33" s="131">
        <f t="shared" si="8"/>
        <v>48</v>
      </c>
      <c r="H33" s="131">
        <f t="shared" si="9"/>
        <v>51</v>
      </c>
      <c r="I33" s="131">
        <f t="shared" si="10"/>
        <v>54</v>
      </c>
      <c r="J33" s="131">
        <f t="shared" si="11"/>
        <v>55</v>
      </c>
      <c r="K33" s="131">
        <f t="shared" si="12"/>
        <v>56</v>
      </c>
      <c r="L33" s="131">
        <f t="shared" si="13"/>
        <v>57</v>
      </c>
      <c r="M33" s="131">
        <f t="shared" si="14"/>
        <v>58</v>
      </c>
      <c r="N33" s="131">
        <f t="shared" si="15"/>
        <v>59</v>
      </c>
      <c r="O33" s="131">
        <f t="shared" si="16"/>
        <v>59</v>
      </c>
      <c r="P33" s="131">
        <f t="shared" si="17"/>
        <v>59</v>
      </c>
      <c r="Q33" s="131">
        <f t="shared" si="18"/>
        <v>59</v>
      </c>
      <c r="R33" s="132">
        <f t="shared" si="19"/>
        <v>59</v>
      </c>
      <c r="S33" s="133">
        <f t="shared" si="20"/>
        <v>59</v>
      </c>
      <c r="U33" s="147">
        <f>IF((C33-'Resultados ISO 140-4'!$E$7)&gt;0,C33-'Resultados ISO 140-4'!$E$7,0)</f>
        <v>0</v>
      </c>
      <c r="V33" s="132">
        <f>IF((D33-'Resultados ISO 140-4'!$F$7)&gt;0,D33-'Resultados ISO 140-4'!$F$7,0)</f>
        <v>0</v>
      </c>
      <c r="W33" s="132">
        <f>IF((E33-'Resultados ISO 140-4'!$G$7)&gt;0,E33-'Resultados ISO 140-4'!$G$7,0)</f>
        <v>0</v>
      </c>
      <c r="X33" s="132">
        <f>IF((F33-'Resultados ISO 140-4'!$H$7)&gt;0,F33-'Resultados ISO 140-4'!$H$7,0)</f>
        <v>0</v>
      </c>
      <c r="Y33" s="132">
        <f>IF((G33-'Resultados ISO 140-4'!$I$7)&gt;0,G33-'Resultados ISO 140-4'!$I$7,0)</f>
        <v>0</v>
      </c>
      <c r="Z33" s="132">
        <f>IF((H33-'Resultados ISO 140-4'!$J$7)&gt;0,H33-'Resultados ISO 140-4'!$J$7,0)</f>
        <v>0</v>
      </c>
      <c r="AA33" s="132">
        <f>IF((I33-'Resultados ISO 140-4'!$K$7)&gt;0,I33-'Resultados ISO 140-4'!$K$7,0)</f>
        <v>0</v>
      </c>
      <c r="AB33" s="132">
        <f>IF((J33-'Resultados ISO 140-4'!$L$7)&gt;0,J33-'Resultados ISO 140-4'!$L$7,0)</f>
        <v>0</v>
      </c>
      <c r="AC33" s="132">
        <f>IF((K33-'Resultados ISO 140-4'!$M$7)&gt;0,K33-'Resultados ISO 140-4'!$M$7,0)</f>
        <v>0</v>
      </c>
      <c r="AD33" s="132">
        <f>IF((L33-'Resultados ISO 140-4'!$N$7)&gt;0,L33-'Resultados ISO 140-4'!$N$7,0)</f>
        <v>0</v>
      </c>
      <c r="AE33" s="132">
        <f>IF((M33-'Resultados ISO 140-4'!$O$7)&gt;0,M33-'Resultados ISO 140-4'!$O$7,0)</f>
        <v>0</v>
      </c>
      <c r="AF33" s="132">
        <f>IF((N33-'Resultados ISO 140-4'!$P$7)&gt;0,N33-'Resultados ISO 140-4'!$P$7,0)</f>
        <v>0</v>
      </c>
      <c r="AG33" s="132">
        <f>IF((O33-'Resultados ISO 140-4'!$Q$7)&gt;0,O33-'Resultados ISO 140-4'!$Q$7,0)</f>
        <v>0</v>
      </c>
      <c r="AH33" s="132">
        <f>IF((P33-'Resultados ISO 140-4'!$R$7)&gt;0,P33-'Resultados ISO 140-4'!$R$7,0)</f>
        <v>0</v>
      </c>
      <c r="AI33" s="132">
        <f>IF((Q33-'Resultados ISO 140-4'!$S$7)&gt;0,Q33-'Resultados ISO 140-4'!$S$7,0)</f>
        <v>0</v>
      </c>
      <c r="AJ33" s="133">
        <f>IF((R33-'Resultados ISO 140-4'!$T$7)&gt;0,R33-'Resultados ISO 140-4'!$T$7,0)</f>
        <v>0</v>
      </c>
      <c r="AK33" s="148">
        <f t="shared" si="21"/>
        <v>0</v>
      </c>
      <c r="AL33" s="118">
        <f t="shared" si="29"/>
        <v>0</v>
      </c>
      <c r="AM33" s="116">
        <f t="shared" si="22"/>
        <v>0</v>
      </c>
      <c r="AO33" s="147">
        <f>IF((C33-'Resultados ISO 140-4'!$E$9)&gt;0,C33-'Resultados ISO 140-4'!$E$9,0)</f>
        <v>0</v>
      </c>
      <c r="AP33" s="132">
        <f>IF((D33-'Resultados ISO 140-4'!$F$9)&gt;0,D33-'Resultados ISO 140-4'!$F$9,0)</f>
        <v>0</v>
      </c>
      <c r="AQ33" s="132">
        <f>IF((E33-'Resultados ISO 140-4'!$G$9)&gt;0,E33-'Resultados ISO 140-4'!$G$9,0)</f>
        <v>0</v>
      </c>
      <c r="AR33" s="132">
        <f>IF((F33-'Resultados ISO 140-4'!$H$9)&gt;0,F33-'Resultados ISO 140-4'!$H$9,0)</f>
        <v>0</v>
      </c>
      <c r="AS33" s="132">
        <f>IF((G33-'Resultados ISO 140-4'!$I$9)&gt;0,G33-'Resultados ISO 140-4'!$I$9,0)</f>
        <v>0</v>
      </c>
      <c r="AT33" s="132">
        <f>IF((H33-'Resultados ISO 140-4'!$J$9)&gt;0,H33-'Resultados ISO 140-4'!$J$9,0)</f>
        <v>0</v>
      </c>
      <c r="AU33" s="132">
        <f>IF((I33-'Resultados ISO 140-4'!$K$9)&gt;0,I33-'Resultados ISO 140-4'!$K$9,0)</f>
        <v>0</v>
      </c>
      <c r="AV33" s="132">
        <f>IF((J33-'Resultados ISO 140-4'!$L$9)&gt;0,J33-'Resultados ISO 140-4'!$L$9,0)</f>
        <v>0</v>
      </c>
      <c r="AW33" s="132">
        <f>IF((K33-'Resultados ISO 140-4'!$M$9)&gt;0,K33-'Resultados ISO 140-4'!$M$9,0)</f>
        <v>0</v>
      </c>
      <c r="AX33" s="132">
        <f>IF((L33-'Resultados ISO 140-4'!$N$9)&gt;0,L33-'Resultados ISO 140-4'!$N$9,0)</f>
        <v>0</v>
      </c>
      <c r="AY33" s="132">
        <f>IF((M33-'Resultados ISO 140-4'!$O$9)&gt;0,M33-'Resultados ISO 140-4'!$O$9,0)</f>
        <v>0</v>
      </c>
      <c r="AZ33" s="132">
        <f>IF((N33-'Resultados ISO 140-4'!$P$9)&gt;0,N33-'Resultados ISO 140-4'!$P$9,0)</f>
        <v>0</v>
      </c>
      <c r="BA33" s="132">
        <f>IF((O33-'Resultados ISO 140-4'!$Q$9)&gt;0,O33-'Resultados ISO 140-4'!$Q$9,0)</f>
        <v>0</v>
      </c>
      <c r="BB33" s="132">
        <f>IF((P33-'Resultados ISO 140-4'!$R$9)&gt;0,P33-'Resultados ISO 140-4'!$R$9,0)</f>
        <v>0</v>
      </c>
      <c r="BC33" s="132">
        <f>IF((Q33-'Resultados ISO 140-4'!$S$9)&gt;0,Q33-'Resultados ISO 140-4'!$S$9,0)</f>
        <v>0</v>
      </c>
      <c r="BD33" s="133">
        <f>IF((R33-'Resultados ISO 140-4'!$T$9)&gt;0,R33-'Resultados ISO 140-4'!$T$9,0)</f>
        <v>0</v>
      </c>
      <c r="BE33" s="128">
        <f t="shared" si="23"/>
        <v>0</v>
      </c>
      <c r="BF33" s="137">
        <f t="shared" si="30"/>
        <v>0</v>
      </c>
      <c r="BG33" s="118">
        <f t="shared" si="24"/>
        <v>0</v>
      </c>
      <c r="BH33" s="119"/>
      <c r="BI33" s="146">
        <f>IF((C33-'Resultados ISO 140-4'!$E$11)&gt;0,C33-'Resultados ISO 140-4'!$E$11,0)</f>
        <v>0</v>
      </c>
      <c r="BJ33" s="145">
        <f>IF((D33-'Resultados ISO 140-4'!$F$11)&gt;0,D33-'Resultados ISO 140-4'!$F$11,0)</f>
        <v>0</v>
      </c>
      <c r="BK33" s="145">
        <f>IF((E33-'Resultados ISO 140-4'!$G$11)&gt;0,E33-'Resultados ISO 140-4'!$G$11,0)</f>
        <v>0</v>
      </c>
      <c r="BL33" s="145">
        <f>IF((F33-'Resultados ISO 140-4'!$H$11)&gt;0,F33-'Resultados ISO 140-4'!$H$11,0)</f>
        <v>0</v>
      </c>
      <c r="BM33" s="145">
        <f>IF((G33-'Resultados ISO 140-4'!$I$11)&gt;0,G33-'Resultados ISO 140-4'!$I$11,0)</f>
        <v>0</v>
      </c>
      <c r="BN33" s="145">
        <f>IF((H33-'Resultados ISO 140-4'!$J$11)&gt;0,H33-'Resultados ISO 140-4'!$J$11,0)</f>
        <v>0</v>
      </c>
      <c r="BO33" s="145">
        <f>IF((I33-'Resultados ISO 140-4'!$K$11)&gt;0,I33-'Resultados ISO 140-4'!$K$11,0)</f>
        <v>0</v>
      </c>
      <c r="BP33" s="145">
        <f>IF((J33-'Resultados ISO 140-4'!$L$11)&gt;0,J33-'Resultados ISO 140-4'!$L$11,0)</f>
        <v>0</v>
      </c>
      <c r="BQ33" s="145">
        <f>IF((K33-'Resultados ISO 140-4'!$M$11)&gt;0,K33-'Resultados ISO 140-4'!$M$11,0)</f>
        <v>0</v>
      </c>
      <c r="BR33" s="145">
        <f>IF((L33-'Resultados ISO 140-4'!$N$11)&gt;0,L33-'Resultados ISO 140-4'!$N$11,0)</f>
        <v>0</v>
      </c>
      <c r="BS33" s="145">
        <f>IF((M33-'Resultados ISO 140-4'!$O$11)&gt;0,M33-'Resultados ISO 140-4'!$O$11,0)</f>
        <v>0</v>
      </c>
      <c r="BT33" s="145">
        <f>IF((N33-'Resultados ISO 140-4'!$P$11)&gt;0,N33-'Resultados ISO 140-4'!$P$11,0)</f>
        <v>0</v>
      </c>
      <c r="BU33" s="145">
        <f>IF((O33-'Resultados ISO 140-4'!$Q$11)&gt;0,O33-'Resultados ISO 140-4'!$Q$11,0)</f>
        <v>0</v>
      </c>
      <c r="BV33" s="145">
        <f>IF((P33-'Resultados ISO 140-4'!$R$11)&gt;0,P33-'Resultados ISO 140-4'!$R$11,0)</f>
        <v>0</v>
      </c>
      <c r="BW33" s="145">
        <f>IF((Q33-'Resultados ISO 140-4'!$S$11)&gt;0,Q33-'Resultados ISO 140-4'!$S$11,0)</f>
        <v>0</v>
      </c>
      <c r="BX33" s="144">
        <f>IF((R33-'Resultados ISO 140-4'!$T$11)&gt;0,R33-'Resultados ISO 140-4'!$T$11,0)</f>
        <v>0</v>
      </c>
      <c r="BY33" s="119">
        <f t="shared" si="25"/>
        <v>0</v>
      </c>
      <c r="BZ33" s="118">
        <f t="shared" si="31"/>
        <v>0</v>
      </c>
      <c r="CA33" s="118">
        <f t="shared" si="26"/>
        <v>0</v>
      </c>
      <c r="CB33" s="119"/>
      <c r="CC33" s="141">
        <f>IF((D33-'Resultados ISO 140-4'!$F$13)&gt;0,D33-'Resultados ISO 140-4'!$F$13,0)</f>
        <v>0</v>
      </c>
      <c r="CD33" s="142">
        <f>IF((E33-'Resultados ISO 140-4'!$G$13)&gt;0,E33-'Resultados ISO 140-4'!$G$13,0)</f>
        <v>0</v>
      </c>
      <c r="CE33" s="142">
        <f>IF((F33-'Resultados ISO 140-4'!$H$13)&gt;0,F33-'Resultados ISO 140-4'!$H$13,0)</f>
        <v>0</v>
      </c>
      <c r="CF33" s="142">
        <f>IF((G33-'Resultados ISO 140-4'!$I$13)&gt;0,G33-'Resultados ISO 140-4'!$I$13,0)</f>
        <v>0</v>
      </c>
      <c r="CG33" s="142">
        <f>IF((H33-'Resultados ISO 140-4'!$J$13)&gt;0,H33-'Resultados ISO 140-4'!$J$13,0)</f>
        <v>0</v>
      </c>
      <c r="CH33" s="142">
        <f>IF((I33-'Resultados ISO 140-4'!$K$13)&gt;0,I33-'Resultados ISO 140-4'!$K$13,0)</f>
        <v>0</v>
      </c>
      <c r="CI33" s="142">
        <f>IF((J33-'Resultados ISO 140-4'!$L$13)&gt;0,J33-'Resultados ISO 140-4'!$L$13,0)</f>
        <v>0</v>
      </c>
      <c r="CJ33" s="142">
        <f>IF((K33-'Resultados ISO 140-4'!$M$13)&gt;0,K33-'Resultados ISO 140-4'!$M$13,0)</f>
        <v>0</v>
      </c>
      <c r="CK33" s="142">
        <f>IF((L33-'Resultados ISO 140-4'!$N$13)&gt;0,L33-'Resultados ISO 140-4'!$N$13,0)</f>
        <v>0</v>
      </c>
      <c r="CL33" s="142">
        <f>IF((M33-'Resultados ISO 140-4'!$O$13)&gt;0,M33-'Resultados ISO 140-4'!$O$13,0)</f>
        <v>0</v>
      </c>
      <c r="CM33" s="142">
        <f>IF((N33-'Resultados ISO 140-4'!$P$13)&gt;0,N33-'Resultados ISO 140-4'!$P$13,0)</f>
        <v>0</v>
      </c>
      <c r="CN33" s="142">
        <f>IF((O33-'Resultados ISO 140-4'!$Q$13)&gt;0,O33-'Resultados ISO 140-4'!$Q$13,0)</f>
        <v>0</v>
      </c>
      <c r="CO33" s="142">
        <f>IF((P33-'Resultados ISO 140-4'!$R$13)&gt;0,P33-'Resultados ISO 140-4'!$R$13,0)</f>
        <v>0</v>
      </c>
      <c r="CP33" s="142">
        <f>IF((Q33-'Resultados ISO 140-4'!$S$13)&gt;0,Q33-'Resultados ISO 140-4'!$S$13,0)</f>
        <v>0</v>
      </c>
      <c r="CQ33" s="142">
        <f>IF((R33-'Resultados ISO 140-4'!$T$13)&gt;0,R33-'Resultados ISO 140-4'!$T$13,0)</f>
        <v>0</v>
      </c>
      <c r="CR33" s="143">
        <f>IF((S33-'Resultados ISO 140-4'!$U$13)&gt;0,S33-'Resultados ISO 140-4'!$U$13,0)</f>
        <v>0</v>
      </c>
      <c r="CS33" s="127">
        <f t="shared" si="32"/>
        <v>0</v>
      </c>
      <c r="CT33" s="128">
        <f t="shared" si="27"/>
        <v>55</v>
      </c>
      <c r="CU33" s="118">
        <f t="shared" si="33"/>
        <v>0</v>
      </c>
      <c r="CV33" s="118">
        <f t="shared" si="28"/>
        <v>0</v>
      </c>
    </row>
    <row r="34" spans="1:100" ht="14.25">
      <c r="B34" s="129">
        <v>-2</v>
      </c>
      <c r="C34" s="130">
        <f t="shared" si="4"/>
        <v>35</v>
      </c>
      <c r="D34" s="131">
        <f t="shared" si="5"/>
        <v>38</v>
      </c>
      <c r="E34" s="131">
        <f t="shared" si="6"/>
        <v>41</v>
      </c>
      <c r="F34" s="131">
        <f t="shared" si="7"/>
        <v>44</v>
      </c>
      <c r="G34" s="131">
        <f t="shared" si="8"/>
        <v>47</v>
      </c>
      <c r="H34" s="131">
        <f t="shared" si="9"/>
        <v>50</v>
      </c>
      <c r="I34" s="131">
        <f t="shared" si="10"/>
        <v>53</v>
      </c>
      <c r="J34" s="131">
        <f t="shared" si="11"/>
        <v>54</v>
      </c>
      <c r="K34" s="131">
        <f t="shared" si="12"/>
        <v>55</v>
      </c>
      <c r="L34" s="131">
        <f t="shared" si="13"/>
        <v>56</v>
      </c>
      <c r="M34" s="131">
        <f t="shared" si="14"/>
        <v>57</v>
      </c>
      <c r="N34" s="131">
        <f t="shared" si="15"/>
        <v>58</v>
      </c>
      <c r="O34" s="131">
        <f t="shared" si="16"/>
        <v>58</v>
      </c>
      <c r="P34" s="131">
        <f t="shared" si="17"/>
        <v>58</v>
      </c>
      <c r="Q34" s="131">
        <f t="shared" si="18"/>
        <v>58</v>
      </c>
      <c r="R34" s="132">
        <f t="shared" si="19"/>
        <v>58</v>
      </c>
      <c r="S34" s="133">
        <f t="shared" si="20"/>
        <v>58</v>
      </c>
      <c r="U34" s="147">
        <f>IF((C34-'Resultados ISO 140-4'!$E$7)&gt;0,C34-'Resultados ISO 140-4'!$E$7,0)</f>
        <v>0</v>
      </c>
      <c r="V34" s="132">
        <f>IF((D34-'Resultados ISO 140-4'!$F$7)&gt;0,D34-'Resultados ISO 140-4'!$F$7,0)</f>
        <v>0</v>
      </c>
      <c r="W34" s="132">
        <f>IF((E34-'Resultados ISO 140-4'!$G$7)&gt;0,E34-'Resultados ISO 140-4'!$G$7,0)</f>
        <v>0</v>
      </c>
      <c r="X34" s="132">
        <f>IF((F34-'Resultados ISO 140-4'!$H$7)&gt;0,F34-'Resultados ISO 140-4'!$H$7,0)</f>
        <v>0</v>
      </c>
      <c r="Y34" s="132">
        <f>IF((G34-'Resultados ISO 140-4'!$I$7)&gt;0,G34-'Resultados ISO 140-4'!$I$7,0)</f>
        <v>0</v>
      </c>
      <c r="Z34" s="132">
        <f>IF((H34-'Resultados ISO 140-4'!$J$7)&gt;0,H34-'Resultados ISO 140-4'!$J$7,0)</f>
        <v>0</v>
      </c>
      <c r="AA34" s="132">
        <f>IF((I34-'Resultados ISO 140-4'!$K$7)&gt;0,I34-'Resultados ISO 140-4'!$K$7,0)</f>
        <v>0</v>
      </c>
      <c r="AB34" s="132">
        <f>IF((J34-'Resultados ISO 140-4'!$L$7)&gt;0,J34-'Resultados ISO 140-4'!$L$7,0)</f>
        <v>0</v>
      </c>
      <c r="AC34" s="132">
        <f>IF((K34-'Resultados ISO 140-4'!$M$7)&gt;0,K34-'Resultados ISO 140-4'!$M$7,0)</f>
        <v>0</v>
      </c>
      <c r="AD34" s="132">
        <f>IF((L34-'Resultados ISO 140-4'!$N$7)&gt;0,L34-'Resultados ISO 140-4'!$N$7,0)</f>
        <v>0</v>
      </c>
      <c r="AE34" s="132">
        <f>IF((M34-'Resultados ISO 140-4'!$O$7)&gt;0,M34-'Resultados ISO 140-4'!$O$7,0)</f>
        <v>0</v>
      </c>
      <c r="AF34" s="132">
        <f>IF((N34-'Resultados ISO 140-4'!$P$7)&gt;0,N34-'Resultados ISO 140-4'!$P$7,0)</f>
        <v>0</v>
      </c>
      <c r="AG34" s="132">
        <f>IF((O34-'Resultados ISO 140-4'!$Q$7)&gt;0,O34-'Resultados ISO 140-4'!$Q$7,0)</f>
        <v>0</v>
      </c>
      <c r="AH34" s="132">
        <f>IF((P34-'Resultados ISO 140-4'!$R$7)&gt;0,P34-'Resultados ISO 140-4'!$R$7,0)</f>
        <v>0</v>
      </c>
      <c r="AI34" s="132">
        <f>IF((Q34-'Resultados ISO 140-4'!$S$7)&gt;0,Q34-'Resultados ISO 140-4'!$S$7,0)</f>
        <v>0</v>
      </c>
      <c r="AJ34" s="133">
        <f>IF((R34-'Resultados ISO 140-4'!$T$7)&gt;0,R34-'Resultados ISO 140-4'!$T$7,0)</f>
        <v>0</v>
      </c>
      <c r="AK34" s="148">
        <f t="shared" si="21"/>
        <v>0</v>
      </c>
      <c r="AL34" s="118">
        <f t="shared" si="29"/>
        <v>0</v>
      </c>
      <c r="AM34" s="116">
        <f t="shared" si="22"/>
        <v>0</v>
      </c>
      <c r="AO34" s="147">
        <f>IF((C34-'Resultados ISO 140-4'!$E$9)&gt;0,C34-'Resultados ISO 140-4'!$E$9,0)</f>
        <v>0</v>
      </c>
      <c r="AP34" s="132">
        <f>IF((D34-'Resultados ISO 140-4'!$F$9)&gt;0,D34-'Resultados ISO 140-4'!$F$9,0)</f>
        <v>0</v>
      </c>
      <c r="AQ34" s="132">
        <f>IF((E34-'Resultados ISO 140-4'!$G$9)&gt;0,E34-'Resultados ISO 140-4'!$G$9,0)</f>
        <v>0</v>
      </c>
      <c r="AR34" s="132">
        <f>IF((F34-'Resultados ISO 140-4'!$H$9)&gt;0,F34-'Resultados ISO 140-4'!$H$9,0)</f>
        <v>0</v>
      </c>
      <c r="AS34" s="132">
        <f>IF((G34-'Resultados ISO 140-4'!$I$9)&gt;0,G34-'Resultados ISO 140-4'!$I$9,0)</f>
        <v>0</v>
      </c>
      <c r="AT34" s="132">
        <f>IF((H34-'Resultados ISO 140-4'!$J$9)&gt;0,H34-'Resultados ISO 140-4'!$J$9,0)</f>
        <v>0</v>
      </c>
      <c r="AU34" s="132">
        <f>IF((I34-'Resultados ISO 140-4'!$K$9)&gt;0,I34-'Resultados ISO 140-4'!$K$9,0)</f>
        <v>0</v>
      </c>
      <c r="AV34" s="132">
        <f>IF((J34-'Resultados ISO 140-4'!$L$9)&gt;0,J34-'Resultados ISO 140-4'!$L$9,0)</f>
        <v>0</v>
      </c>
      <c r="AW34" s="132">
        <f>IF((K34-'Resultados ISO 140-4'!$M$9)&gt;0,K34-'Resultados ISO 140-4'!$M$9,0)</f>
        <v>0</v>
      </c>
      <c r="AX34" s="132">
        <f>IF((L34-'Resultados ISO 140-4'!$N$9)&gt;0,L34-'Resultados ISO 140-4'!$N$9,0)</f>
        <v>0</v>
      </c>
      <c r="AY34" s="132">
        <f>IF((M34-'Resultados ISO 140-4'!$O$9)&gt;0,M34-'Resultados ISO 140-4'!$O$9,0)</f>
        <v>0</v>
      </c>
      <c r="AZ34" s="132">
        <f>IF((N34-'Resultados ISO 140-4'!$P$9)&gt;0,N34-'Resultados ISO 140-4'!$P$9,0)</f>
        <v>0</v>
      </c>
      <c r="BA34" s="132">
        <f>IF((O34-'Resultados ISO 140-4'!$Q$9)&gt;0,O34-'Resultados ISO 140-4'!$Q$9,0)</f>
        <v>0</v>
      </c>
      <c r="BB34" s="132">
        <f>IF((P34-'Resultados ISO 140-4'!$R$9)&gt;0,P34-'Resultados ISO 140-4'!$R$9,0)</f>
        <v>0</v>
      </c>
      <c r="BC34" s="132">
        <f>IF((Q34-'Resultados ISO 140-4'!$S$9)&gt;0,Q34-'Resultados ISO 140-4'!$S$9,0)</f>
        <v>0</v>
      </c>
      <c r="BD34" s="133">
        <f>IF((R34-'Resultados ISO 140-4'!$T$9)&gt;0,R34-'Resultados ISO 140-4'!$T$9,0)</f>
        <v>0</v>
      </c>
      <c r="BE34" s="128">
        <f t="shared" si="23"/>
        <v>0</v>
      </c>
      <c r="BF34" s="137">
        <f t="shared" si="30"/>
        <v>0</v>
      </c>
      <c r="BG34" s="118">
        <f t="shared" si="24"/>
        <v>0</v>
      </c>
      <c r="BH34" s="119"/>
      <c r="BI34" s="146">
        <f>IF((C34-'Resultados ISO 140-4'!$E$11)&gt;0,C34-'Resultados ISO 140-4'!$E$11,0)</f>
        <v>0</v>
      </c>
      <c r="BJ34" s="145">
        <f>IF((D34-'Resultados ISO 140-4'!$F$11)&gt;0,D34-'Resultados ISO 140-4'!$F$11,0)</f>
        <v>0</v>
      </c>
      <c r="BK34" s="145">
        <f>IF((E34-'Resultados ISO 140-4'!$G$11)&gt;0,E34-'Resultados ISO 140-4'!$G$11,0)</f>
        <v>0</v>
      </c>
      <c r="BL34" s="145">
        <f>IF((F34-'Resultados ISO 140-4'!$H$11)&gt;0,F34-'Resultados ISO 140-4'!$H$11,0)</f>
        <v>0</v>
      </c>
      <c r="BM34" s="145">
        <f>IF((G34-'Resultados ISO 140-4'!$I$11)&gt;0,G34-'Resultados ISO 140-4'!$I$11,0)</f>
        <v>0</v>
      </c>
      <c r="BN34" s="145">
        <f>IF((H34-'Resultados ISO 140-4'!$J$11)&gt;0,H34-'Resultados ISO 140-4'!$J$11,0)</f>
        <v>0</v>
      </c>
      <c r="BO34" s="145">
        <f>IF((I34-'Resultados ISO 140-4'!$K$11)&gt;0,I34-'Resultados ISO 140-4'!$K$11,0)</f>
        <v>0</v>
      </c>
      <c r="BP34" s="145">
        <f>IF((J34-'Resultados ISO 140-4'!$L$11)&gt;0,J34-'Resultados ISO 140-4'!$L$11,0)</f>
        <v>0</v>
      </c>
      <c r="BQ34" s="145">
        <f>IF((K34-'Resultados ISO 140-4'!$M$11)&gt;0,K34-'Resultados ISO 140-4'!$M$11,0)</f>
        <v>0</v>
      </c>
      <c r="BR34" s="145">
        <f>IF((L34-'Resultados ISO 140-4'!$N$11)&gt;0,L34-'Resultados ISO 140-4'!$N$11,0)</f>
        <v>0</v>
      </c>
      <c r="BS34" s="145">
        <f>IF((M34-'Resultados ISO 140-4'!$O$11)&gt;0,M34-'Resultados ISO 140-4'!$O$11,0)</f>
        <v>0</v>
      </c>
      <c r="BT34" s="145">
        <f>IF((N34-'Resultados ISO 140-4'!$P$11)&gt;0,N34-'Resultados ISO 140-4'!$P$11,0)</f>
        <v>0</v>
      </c>
      <c r="BU34" s="145">
        <f>IF((O34-'Resultados ISO 140-4'!$Q$11)&gt;0,O34-'Resultados ISO 140-4'!$Q$11,0)</f>
        <v>0</v>
      </c>
      <c r="BV34" s="145">
        <f>IF((P34-'Resultados ISO 140-4'!$R$11)&gt;0,P34-'Resultados ISO 140-4'!$R$11,0)</f>
        <v>0</v>
      </c>
      <c r="BW34" s="145">
        <f>IF((Q34-'Resultados ISO 140-4'!$S$11)&gt;0,Q34-'Resultados ISO 140-4'!$S$11,0)</f>
        <v>0</v>
      </c>
      <c r="BX34" s="144">
        <f>IF((R34-'Resultados ISO 140-4'!$T$11)&gt;0,R34-'Resultados ISO 140-4'!$T$11,0)</f>
        <v>0</v>
      </c>
      <c r="BY34" s="119">
        <f t="shared" si="25"/>
        <v>0</v>
      </c>
      <c r="BZ34" s="118">
        <f t="shared" si="31"/>
        <v>0</v>
      </c>
      <c r="CA34" s="118">
        <f t="shared" si="26"/>
        <v>0</v>
      </c>
      <c r="CB34" s="119"/>
      <c r="CC34" s="141">
        <f>IF((D34-'Resultados ISO 140-4'!$F$13)&gt;0,D34-'Resultados ISO 140-4'!$F$13,0)</f>
        <v>0</v>
      </c>
      <c r="CD34" s="142">
        <f>IF((E34-'Resultados ISO 140-4'!$G$13)&gt;0,E34-'Resultados ISO 140-4'!$G$13,0)</f>
        <v>0</v>
      </c>
      <c r="CE34" s="142">
        <f>IF((F34-'Resultados ISO 140-4'!$H$13)&gt;0,F34-'Resultados ISO 140-4'!$H$13,0)</f>
        <v>0</v>
      </c>
      <c r="CF34" s="142">
        <f>IF((G34-'Resultados ISO 140-4'!$I$13)&gt;0,G34-'Resultados ISO 140-4'!$I$13,0)</f>
        <v>0</v>
      </c>
      <c r="CG34" s="142">
        <f>IF((H34-'Resultados ISO 140-4'!$J$13)&gt;0,H34-'Resultados ISO 140-4'!$J$13,0)</f>
        <v>0</v>
      </c>
      <c r="CH34" s="142">
        <f>IF((I34-'Resultados ISO 140-4'!$K$13)&gt;0,I34-'Resultados ISO 140-4'!$K$13,0)</f>
        <v>0</v>
      </c>
      <c r="CI34" s="142">
        <f>IF((J34-'Resultados ISO 140-4'!$L$13)&gt;0,J34-'Resultados ISO 140-4'!$L$13,0)</f>
        <v>0</v>
      </c>
      <c r="CJ34" s="142">
        <f>IF((K34-'Resultados ISO 140-4'!$M$13)&gt;0,K34-'Resultados ISO 140-4'!$M$13,0)</f>
        <v>0</v>
      </c>
      <c r="CK34" s="142">
        <f>IF((L34-'Resultados ISO 140-4'!$N$13)&gt;0,L34-'Resultados ISO 140-4'!$N$13,0)</f>
        <v>0</v>
      </c>
      <c r="CL34" s="142">
        <f>IF((M34-'Resultados ISO 140-4'!$O$13)&gt;0,M34-'Resultados ISO 140-4'!$O$13,0)</f>
        <v>0</v>
      </c>
      <c r="CM34" s="142">
        <f>IF((N34-'Resultados ISO 140-4'!$P$13)&gt;0,N34-'Resultados ISO 140-4'!$P$13,0)</f>
        <v>0</v>
      </c>
      <c r="CN34" s="142">
        <f>IF((O34-'Resultados ISO 140-4'!$Q$13)&gt;0,O34-'Resultados ISO 140-4'!$Q$13,0)</f>
        <v>0</v>
      </c>
      <c r="CO34" s="142">
        <f>IF((P34-'Resultados ISO 140-4'!$R$13)&gt;0,P34-'Resultados ISO 140-4'!$R$13,0)</f>
        <v>0</v>
      </c>
      <c r="CP34" s="142">
        <f>IF((Q34-'Resultados ISO 140-4'!$S$13)&gt;0,Q34-'Resultados ISO 140-4'!$S$13,0)</f>
        <v>0</v>
      </c>
      <c r="CQ34" s="142">
        <f>IF((R34-'Resultados ISO 140-4'!$T$13)&gt;0,R34-'Resultados ISO 140-4'!$T$13,0)</f>
        <v>0</v>
      </c>
      <c r="CR34" s="143">
        <f>IF((S34-'Resultados ISO 140-4'!$U$13)&gt;0,S34-'Resultados ISO 140-4'!$U$13,0)</f>
        <v>0</v>
      </c>
      <c r="CS34" s="127">
        <f t="shared" si="32"/>
        <v>0</v>
      </c>
      <c r="CT34" s="128">
        <f t="shared" si="27"/>
        <v>54</v>
      </c>
      <c r="CU34" s="118">
        <f t="shared" si="33"/>
        <v>0</v>
      </c>
      <c r="CV34" s="118">
        <f t="shared" si="28"/>
        <v>0</v>
      </c>
    </row>
    <row r="35" spans="1:100" ht="14.25">
      <c r="B35" s="129">
        <v>-1</v>
      </c>
      <c r="C35" s="130">
        <f>C36-$B$35</f>
        <v>34</v>
      </c>
      <c r="D35" s="131">
        <f t="shared" si="5"/>
        <v>37</v>
      </c>
      <c r="E35" s="131">
        <f t="shared" si="6"/>
        <v>40</v>
      </c>
      <c r="F35" s="131">
        <f t="shared" si="7"/>
        <v>43</v>
      </c>
      <c r="G35" s="131">
        <f t="shared" si="8"/>
        <v>46</v>
      </c>
      <c r="H35" s="131">
        <f t="shared" si="9"/>
        <v>49</v>
      </c>
      <c r="I35" s="131">
        <f t="shared" si="10"/>
        <v>52</v>
      </c>
      <c r="J35" s="131">
        <f t="shared" si="11"/>
        <v>53</v>
      </c>
      <c r="K35" s="131">
        <f t="shared" si="12"/>
        <v>54</v>
      </c>
      <c r="L35" s="131">
        <f t="shared" si="13"/>
        <v>55</v>
      </c>
      <c r="M35" s="131">
        <f t="shared" si="14"/>
        <v>56</v>
      </c>
      <c r="N35" s="131">
        <f t="shared" si="15"/>
        <v>57</v>
      </c>
      <c r="O35" s="131">
        <f t="shared" si="16"/>
        <v>57</v>
      </c>
      <c r="P35" s="131">
        <f t="shared" si="17"/>
        <v>57</v>
      </c>
      <c r="Q35" s="131">
        <f t="shared" si="18"/>
        <v>57</v>
      </c>
      <c r="R35" s="131">
        <f t="shared" si="19"/>
        <v>57</v>
      </c>
      <c r="S35" s="133">
        <f t="shared" si="20"/>
        <v>57</v>
      </c>
      <c r="U35" s="147">
        <f>IF((C35-'Resultados ISO 140-4'!$E$7)&gt;0,C35-'Resultados ISO 140-4'!$E$7,0)</f>
        <v>0</v>
      </c>
      <c r="V35" s="132">
        <f>IF((D35-'Resultados ISO 140-4'!$F$7)&gt;0,D35-'Resultados ISO 140-4'!$F$7,0)</f>
        <v>0</v>
      </c>
      <c r="W35" s="132">
        <f>IF((E35-'Resultados ISO 140-4'!$G$7)&gt;0,E35-'Resultados ISO 140-4'!$G$7,0)</f>
        <v>0</v>
      </c>
      <c r="X35" s="132">
        <f>IF((F35-'Resultados ISO 140-4'!$H$7)&gt;0,F35-'Resultados ISO 140-4'!$H$7,0)</f>
        <v>0</v>
      </c>
      <c r="Y35" s="132">
        <f>IF((G35-'Resultados ISO 140-4'!$I$7)&gt;0,G35-'Resultados ISO 140-4'!$I$7,0)</f>
        <v>0</v>
      </c>
      <c r="Z35" s="132">
        <f>IF((H35-'Resultados ISO 140-4'!$J$7)&gt;0,H35-'Resultados ISO 140-4'!$J$7,0)</f>
        <v>0</v>
      </c>
      <c r="AA35" s="132">
        <f>IF((I35-'Resultados ISO 140-4'!$K$7)&gt;0,I35-'Resultados ISO 140-4'!$K$7,0)</f>
        <v>0</v>
      </c>
      <c r="AB35" s="132">
        <f>IF((J35-'Resultados ISO 140-4'!$L$7)&gt;0,J35-'Resultados ISO 140-4'!$L$7,0)</f>
        <v>0</v>
      </c>
      <c r="AC35" s="132">
        <f>IF((K35-'Resultados ISO 140-4'!$M$7)&gt;0,K35-'Resultados ISO 140-4'!$M$7,0)</f>
        <v>0</v>
      </c>
      <c r="AD35" s="132">
        <f>IF((L35-'Resultados ISO 140-4'!$N$7)&gt;0,L35-'Resultados ISO 140-4'!$N$7,0)</f>
        <v>0</v>
      </c>
      <c r="AE35" s="132">
        <f>IF((M35-'Resultados ISO 140-4'!$O$7)&gt;0,M35-'Resultados ISO 140-4'!$O$7,0)</f>
        <v>0</v>
      </c>
      <c r="AF35" s="132">
        <f>IF((N35-'Resultados ISO 140-4'!$P$7)&gt;0,N35-'Resultados ISO 140-4'!$P$7,0)</f>
        <v>0</v>
      </c>
      <c r="AG35" s="132">
        <f>IF((O35-'Resultados ISO 140-4'!$Q$7)&gt;0,O35-'Resultados ISO 140-4'!$Q$7,0)</f>
        <v>0</v>
      </c>
      <c r="AH35" s="132">
        <f>IF((P35-'Resultados ISO 140-4'!$R$7)&gt;0,P35-'Resultados ISO 140-4'!$R$7,0)</f>
        <v>0</v>
      </c>
      <c r="AI35" s="132">
        <f>IF((Q35-'Resultados ISO 140-4'!$S$7)&gt;0,Q35-'Resultados ISO 140-4'!$S$7,0)</f>
        <v>0</v>
      </c>
      <c r="AJ35" s="133">
        <f>IF((R35-'Resultados ISO 140-4'!$T$7)&gt;0,R35-'Resultados ISO 140-4'!$T$7,0)</f>
        <v>0</v>
      </c>
      <c r="AK35" s="148">
        <f t="shared" si="21"/>
        <v>0</v>
      </c>
      <c r="AL35" s="118">
        <f t="shared" si="29"/>
        <v>0</v>
      </c>
      <c r="AM35" s="116">
        <f t="shared" si="22"/>
        <v>0</v>
      </c>
      <c r="AO35" s="147">
        <f>IF((C35-'Resultados ISO 140-4'!$E$9)&gt;0,C35-'Resultados ISO 140-4'!$E$9,0)</f>
        <v>0</v>
      </c>
      <c r="AP35" s="132">
        <f>IF((D35-'Resultados ISO 140-4'!$F$9)&gt;0,D35-'Resultados ISO 140-4'!$F$9,0)</f>
        <v>0</v>
      </c>
      <c r="AQ35" s="132">
        <f>IF((E35-'Resultados ISO 140-4'!$G$9)&gt;0,E35-'Resultados ISO 140-4'!$G$9,0)</f>
        <v>0</v>
      </c>
      <c r="AR35" s="132">
        <f>IF((F35-'Resultados ISO 140-4'!$H$9)&gt;0,F35-'Resultados ISO 140-4'!$H$9,0)</f>
        <v>0</v>
      </c>
      <c r="AS35" s="132">
        <f>IF((G35-'Resultados ISO 140-4'!$I$9)&gt;0,G35-'Resultados ISO 140-4'!$I$9,0)</f>
        <v>0</v>
      </c>
      <c r="AT35" s="132">
        <f>IF((H35-'Resultados ISO 140-4'!$J$9)&gt;0,H35-'Resultados ISO 140-4'!$J$9,0)</f>
        <v>0</v>
      </c>
      <c r="AU35" s="132">
        <f>IF((I35-'Resultados ISO 140-4'!$K$9)&gt;0,I35-'Resultados ISO 140-4'!$K$9,0)</f>
        <v>0</v>
      </c>
      <c r="AV35" s="132">
        <f>IF((J35-'Resultados ISO 140-4'!$L$9)&gt;0,J35-'Resultados ISO 140-4'!$L$9,0)</f>
        <v>0</v>
      </c>
      <c r="AW35" s="132">
        <f>IF((K35-'Resultados ISO 140-4'!$M$9)&gt;0,K35-'Resultados ISO 140-4'!$M$9,0)</f>
        <v>0</v>
      </c>
      <c r="AX35" s="132">
        <f>IF((L35-'Resultados ISO 140-4'!$N$9)&gt;0,L35-'Resultados ISO 140-4'!$N$9,0)</f>
        <v>0</v>
      </c>
      <c r="AY35" s="132">
        <f>IF((M35-'Resultados ISO 140-4'!$O$9)&gt;0,M35-'Resultados ISO 140-4'!$O$9,0)</f>
        <v>0</v>
      </c>
      <c r="AZ35" s="132">
        <f>IF((N35-'Resultados ISO 140-4'!$P$9)&gt;0,N35-'Resultados ISO 140-4'!$P$9,0)</f>
        <v>0</v>
      </c>
      <c r="BA35" s="132">
        <f>IF((O35-'Resultados ISO 140-4'!$Q$9)&gt;0,O35-'Resultados ISO 140-4'!$Q$9,0)</f>
        <v>0</v>
      </c>
      <c r="BB35" s="132">
        <f>IF((P35-'Resultados ISO 140-4'!$R$9)&gt;0,P35-'Resultados ISO 140-4'!$R$9,0)</f>
        <v>0</v>
      </c>
      <c r="BC35" s="132">
        <f>IF((Q35-'Resultados ISO 140-4'!$S$9)&gt;0,Q35-'Resultados ISO 140-4'!$S$9,0)</f>
        <v>0</v>
      </c>
      <c r="BD35" s="133">
        <f>IF((R35-'Resultados ISO 140-4'!$T$9)&gt;0,R35-'Resultados ISO 140-4'!$T$9,0)</f>
        <v>0</v>
      </c>
      <c r="BE35" s="128">
        <f t="shared" si="23"/>
        <v>0</v>
      </c>
      <c r="BF35" s="137">
        <f t="shared" si="30"/>
        <v>0</v>
      </c>
      <c r="BG35" s="118">
        <f t="shared" si="24"/>
        <v>0</v>
      </c>
      <c r="BH35" s="119"/>
      <c r="BI35" s="146">
        <f>IF((C35-'Resultados ISO 140-4'!$E$11)&gt;0,C35-'Resultados ISO 140-4'!$E$11,0)</f>
        <v>0</v>
      </c>
      <c r="BJ35" s="145">
        <f>IF((D35-'Resultados ISO 140-4'!$F$11)&gt;0,D35-'Resultados ISO 140-4'!$F$11,0)</f>
        <v>0</v>
      </c>
      <c r="BK35" s="145">
        <f>IF((E35-'Resultados ISO 140-4'!$G$11)&gt;0,E35-'Resultados ISO 140-4'!$G$11,0)</f>
        <v>0</v>
      </c>
      <c r="BL35" s="145">
        <f>IF((F35-'Resultados ISO 140-4'!$H$11)&gt;0,F35-'Resultados ISO 140-4'!$H$11,0)</f>
        <v>0</v>
      </c>
      <c r="BM35" s="145">
        <f>IF((G35-'Resultados ISO 140-4'!$I$11)&gt;0,G35-'Resultados ISO 140-4'!$I$11,0)</f>
        <v>0</v>
      </c>
      <c r="BN35" s="145">
        <f>IF((H35-'Resultados ISO 140-4'!$J$11)&gt;0,H35-'Resultados ISO 140-4'!$J$11,0)</f>
        <v>0</v>
      </c>
      <c r="BO35" s="145">
        <f>IF((I35-'Resultados ISO 140-4'!$K$11)&gt;0,I35-'Resultados ISO 140-4'!$K$11,0)</f>
        <v>0</v>
      </c>
      <c r="BP35" s="145">
        <f>IF((J35-'Resultados ISO 140-4'!$L$11)&gt;0,J35-'Resultados ISO 140-4'!$L$11,0)</f>
        <v>0</v>
      </c>
      <c r="BQ35" s="145">
        <f>IF((K35-'Resultados ISO 140-4'!$M$11)&gt;0,K35-'Resultados ISO 140-4'!$M$11,0)</f>
        <v>0</v>
      </c>
      <c r="BR35" s="145">
        <f>IF((L35-'Resultados ISO 140-4'!$N$11)&gt;0,L35-'Resultados ISO 140-4'!$N$11,0)</f>
        <v>0</v>
      </c>
      <c r="BS35" s="145">
        <f>IF((M35-'Resultados ISO 140-4'!$O$11)&gt;0,M35-'Resultados ISO 140-4'!$O$11,0)</f>
        <v>0</v>
      </c>
      <c r="BT35" s="145">
        <f>IF((N35-'Resultados ISO 140-4'!$P$11)&gt;0,N35-'Resultados ISO 140-4'!$P$11,0)</f>
        <v>0</v>
      </c>
      <c r="BU35" s="145">
        <f>IF((O35-'Resultados ISO 140-4'!$Q$11)&gt;0,O35-'Resultados ISO 140-4'!$Q$11,0)</f>
        <v>0</v>
      </c>
      <c r="BV35" s="145">
        <f>IF((P35-'Resultados ISO 140-4'!$R$11)&gt;0,P35-'Resultados ISO 140-4'!$R$11,0)</f>
        <v>0</v>
      </c>
      <c r="BW35" s="145">
        <f>IF((Q35-'Resultados ISO 140-4'!$S$11)&gt;0,Q35-'Resultados ISO 140-4'!$S$11,0)</f>
        <v>0</v>
      </c>
      <c r="BX35" s="144">
        <f>IF((R35-'Resultados ISO 140-4'!$T$11)&gt;0,R35-'Resultados ISO 140-4'!$T$11,0)</f>
        <v>0</v>
      </c>
      <c r="BY35" s="119">
        <f t="shared" si="25"/>
        <v>0</v>
      </c>
      <c r="BZ35" s="118">
        <f t="shared" si="31"/>
        <v>0</v>
      </c>
      <c r="CA35" s="118">
        <f t="shared" si="26"/>
        <v>0</v>
      </c>
      <c r="CB35" s="119"/>
      <c r="CC35" s="141">
        <f>IF((D35-'Resultados ISO 140-4'!$F$13)&gt;0,D35-'Resultados ISO 140-4'!$F$13,0)</f>
        <v>0</v>
      </c>
      <c r="CD35" s="142">
        <f>IF((E35-'Resultados ISO 140-4'!$G$13)&gt;0,E35-'Resultados ISO 140-4'!$G$13,0)</f>
        <v>0</v>
      </c>
      <c r="CE35" s="142">
        <f>IF((F35-'Resultados ISO 140-4'!$H$13)&gt;0,F35-'Resultados ISO 140-4'!$H$13,0)</f>
        <v>0</v>
      </c>
      <c r="CF35" s="142">
        <f>IF((G35-'Resultados ISO 140-4'!$I$13)&gt;0,G35-'Resultados ISO 140-4'!$I$13,0)</f>
        <v>0</v>
      </c>
      <c r="CG35" s="142">
        <f>IF((H35-'Resultados ISO 140-4'!$J$13)&gt;0,H35-'Resultados ISO 140-4'!$J$13,0)</f>
        <v>0</v>
      </c>
      <c r="CH35" s="142">
        <f>IF((I35-'Resultados ISO 140-4'!$K$13)&gt;0,I35-'Resultados ISO 140-4'!$K$13,0)</f>
        <v>0</v>
      </c>
      <c r="CI35" s="142">
        <f>IF((J35-'Resultados ISO 140-4'!$L$13)&gt;0,J35-'Resultados ISO 140-4'!$L$13,0)</f>
        <v>0</v>
      </c>
      <c r="CJ35" s="142">
        <f>IF((K35-'Resultados ISO 140-4'!$M$13)&gt;0,K35-'Resultados ISO 140-4'!$M$13,0)</f>
        <v>0</v>
      </c>
      <c r="CK35" s="142">
        <f>IF((L35-'Resultados ISO 140-4'!$N$13)&gt;0,L35-'Resultados ISO 140-4'!$N$13,0)</f>
        <v>0</v>
      </c>
      <c r="CL35" s="142">
        <f>IF((M35-'Resultados ISO 140-4'!$O$13)&gt;0,M35-'Resultados ISO 140-4'!$O$13,0)</f>
        <v>0</v>
      </c>
      <c r="CM35" s="142">
        <f>IF((N35-'Resultados ISO 140-4'!$P$13)&gt;0,N35-'Resultados ISO 140-4'!$P$13,0)</f>
        <v>0</v>
      </c>
      <c r="CN35" s="142">
        <f>IF((O35-'Resultados ISO 140-4'!$Q$13)&gt;0,O35-'Resultados ISO 140-4'!$Q$13,0)</f>
        <v>0</v>
      </c>
      <c r="CO35" s="142">
        <f>IF((P35-'Resultados ISO 140-4'!$R$13)&gt;0,P35-'Resultados ISO 140-4'!$R$13,0)</f>
        <v>0</v>
      </c>
      <c r="CP35" s="142">
        <f>IF((Q35-'Resultados ISO 140-4'!$S$13)&gt;0,Q35-'Resultados ISO 140-4'!$S$13,0)</f>
        <v>0</v>
      </c>
      <c r="CQ35" s="142">
        <f>IF((R35-'Resultados ISO 140-4'!$T$13)&gt;0,R35-'Resultados ISO 140-4'!$T$13,0)</f>
        <v>0</v>
      </c>
      <c r="CR35" s="143">
        <f>IF((S35-'Resultados ISO 140-4'!$U$13)&gt;0,S35-'Resultados ISO 140-4'!$U$13,0)</f>
        <v>0</v>
      </c>
      <c r="CS35" s="127">
        <f t="shared" si="32"/>
        <v>0</v>
      </c>
      <c r="CT35" s="128">
        <f t="shared" si="27"/>
        <v>53</v>
      </c>
      <c r="CU35" s="118">
        <f t="shared" si="33"/>
        <v>0</v>
      </c>
      <c r="CV35" s="118">
        <f t="shared" si="28"/>
        <v>0</v>
      </c>
    </row>
    <row r="36" spans="1:100" ht="14.25">
      <c r="A36" s="149" t="s">
        <v>45</v>
      </c>
      <c r="B36" s="129">
        <v>0</v>
      </c>
      <c r="C36" s="150">
        <v>33</v>
      </c>
      <c r="D36" s="151">
        <v>36</v>
      </c>
      <c r="E36" s="151">
        <v>39</v>
      </c>
      <c r="F36" s="151">
        <v>42</v>
      </c>
      <c r="G36" s="151">
        <v>45</v>
      </c>
      <c r="H36" s="151">
        <v>48</v>
      </c>
      <c r="I36" s="151">
        <v>51</v>
      </c>
      <c r="J36" s="151">
        <v>52</v>
      </c>
      <c r="K36" s="151">
        <v>53</v>
      </c>
      <c r="L36" s="151">
        <v>54</v>
      </c>
      <c r="M36" s="151">
        <v>55</v>
      </c>
      <c r="N36" s="151">
        <v>56</v>
      </c>
      <c r="O36" s="151">
        <v>56</v>
      </c>
      <c r="P36" s="151">
        <v>56</v>
      </c>
      <c r="Q36" s="152">
        <v>56</v>
      </c>
      <c r="R36" s="151">
        <v>56</v>
      </c>
      <c r="S36" s="153">
        <v>56</v>
      </c>
      <c r="U36" s="147">
        <f>IF((C36-'Resultados ISO 140-4'!$E$7)&gt;0,C36-'Resultados ISO 140-4'!$E$7,0)</f>
        <v>0</v>
      </c>
      <c r="V36" s="132">
        <f>IF((D36-'Resultados ISO 140-4'!$F$7)&gt;0,D36-'Resultados ISO 140-4'!$F$7,0)</f>
        <v>0</v>
      </c>
      <c r="W36" s="132">
        <f>IF((E36-'Resultados ISO 140-4'!$G$7)&gt;0,E36-'Resultados ISO 140-4'!$G$7,0)</f>
        <v>0</v>
      </c>
      <c r="X36" s="132">
        <f>IF((F36-'Resultados ISO 140-4'!$H$7)&gt;0,F36-'Resultados ISO 140-4'!$H$7,0)</f>
        <v>0</v>
      </c>
      <c r="Y36" s="132">
        <f>IF((G36-'Resultados ISO 140-4'!$I$7)&gt;0,G36-'Resultados ISO 140-4'!$I$7,0)</f>
        <v>0</v>
      </c>
      <c r="Z36" s="132">
        <f>IF((H36-'Resultados ISO 140-4'!$J$7)&gt;0,H36-'Resultados ISO 140-4'!$J$7,0)</f>
        <v>0</v>
      </c>
      <c r="AA36" s="132">
        <f>IF((I36-'Resultados ISO 140-4'!$K$7)&gt;0,I36-'Resultados ISO 140-4'!$K$7,0)</f>
        <v>0</v>
      </c>
      <c r="AB36" s="132">
        <f>IF((J36-'Resultados ISO 140-4'!$L$7)&gt;0,J36-'Resultados ISO 140-4'!$L$7,0)</f>
        <v>0</v>
      </c>
      <c r="AC36" s="132">
        <f>IF((K36-'Resultados ISO 140-4'!$M$7)&gt;0,K36-'Resultados ISO 140-4'!$M$7,0)</f>
        <v>0</v>
      </c>
      <c r="AD36" s="132">
        <f>IF((L36-'Resultados ISO 140-4'!$N$7)&gt;0,L36-'Resultados ISO 140-4'!$N$7,0)</f>
        <v>0</v>
      </c>
      <c r="AE36" s="132">
        <f>IF((M36-'Resultados ISO 140-4'!$O$7)&gt;0,M36-'Resultados ISO 140-4'!$O$7,0)</f>
        <v>0</v>
      </c>
      <c r="AF36" s="132">
        <f>IF((N36-'Resultados ISO 140-4'!$P$7)&gt;0,N36-'Resultados ISO 140-4'!$P$7,0)</f>
        <v>0</v>
      </c>
      <c r="AG36" s="132">
        <f>IF((O36-'Resultados ISO 140-4'!$Q$7)&gt;0,O36-'Resultados ISO 140-4'!$Q$7,0)</f>
        <v>0</v>
      </c>
      <c r="AH36" s="132">
        <f>IF((P36-'Resultados ISO 140-4'!$R$7)&gt;0,P36-'Resultados ISO 140-4'!$R$7,0)</f>
        <v>0</v>
      </c>
      <c r="AI36" s="132">
        <f>IF((Q36-'Resultados ISO 140-4'!$S$7)&gt;0,Q36-'Resultados ISO 140-4'!$S$7,0)</f>
        <v>0</v>
      </c>
      <c r="AJ36" s="133">
        <f>IF((R36-'Resultados ISO 140-4'!$T$7)&gt;0,R36-'Resultados ISO 140-4'!$T$7,0)</f>
        <v>0</v>
      </c>
      <c r="AK36" s="148">
        <f t="shared" si="21"/>
        <v>0</v>
      </c>
      <c r="AL36" s="118">
        <f t="shared" si="29"/>
        <v>0</v>
      </c>
      <c r="AM36" s="116">
        <f t="shared" si="22"/>
        <v>0</v>
      </c>
      <c r="AO36" s="147">
        <f>IF((C36-'Resultados ISO 140-4'!$E$9)&gt;0,C36-'Resultados ISO 140-4'!$E$9,0)</f>
        <v>0</v>
      </c>
      <c r="AP36" s="132">
        <f>IF((D36-'Resultados ISO 140-4'!$F$9)&gt;0,D36-'Resultados ISO 140-4'!$F$9,0)</f>
        <v>0</v>
      </c>
      <c r="AQ36" s="132">
        <f>IF((E36-'Resultados ISO 140-4'!$G$9)&gt;0,E36-'Resultados ISO 140-4'!$G$9,0)</f>
        <v>0</v>
      </c>
      <c r="AR36" s="132">
        <f>IF((F36-'Resultados ISO 140-4'!$H$9)&gt;0,F36-'Resultados ISO 140-4'!$H$9,0)</f>
        <v>0</v>
      </c>
      <c r="AS36" s="132">
        <f>IF((G36-'Resultados ISO 140-4'!$I$9)&gt;0,G36-'Resultados ISO 140-4'!$I$9,0)</f>
        <v>0</v>
      </c>
      <c r="AT36" s="132">
        <f>IF((H36-'Resultados ISO 140-4'!$J$9)&gt;0,H36-'Resultados ISO 140-4'!$J$9,0)</f>
        <v>0</v>
      </c>
      <c r="AU36" s="132">
        <f>IF((I36-'Resultados ISO 140-4'!$K$9)&gt;0,I36-'Resultados ISO 140-4'!$K$9,0)</f>
        <v>0</v>
      </c>
      <c r="AV36" s="132">
        <f>IF((J36-'Resultados ISO 140-4'!$L$9)&gt;0,J36-'Resultados ISO 140-4'!$L$9,0)</f>
        <v>0</v>
      </c>
      <c r="AW36" s="132">
        <f>IF((K36-'Resultados ISO 140-4'!$M$9)&gt;0,K36-'Resultados ISO 140-4'!$M$9,0)</f>
        <v>0</v>
      </c>
      <c r="AX36" s="132">
        <f>IF((L36-'Resultados ISO 140-4'!$N$9)&gt;0,L36-'Resultados ISO 140-4'!$N$9,0)</f>
        <v>0</v>
      </c>
      <c r="AY36" s="132">
        <f>IF((M36-'Resultados ISO 140-4'!$O$9)&gt;0,M36-'Resultados ISO 140-4'!$O$9,0)</f>
        <v>0</v>
      </c>
      <c r="AZ36" s="132">
        <f>IF((N36-'Resultados ISO 140-4'!$P$9)&gt;0,N36-'Resultados ISO 140-4'!$P$9,0)</f>
        <v>0</v>
      </c>
      <c r="BA36" s="132">
        <f>IF((O36-'Resultados ISO 140-4'!$Q$9)&gt;0,O36-'Resultados ISO 140-4'!$Q$9,0)</f>
        <v>0</v>
      </c>
      <c r="BB36" s="132">
        <f>IF((P36-'Resultados ISO 140-4'!$R$9)&gt;0,P36-'Resultados ISO 140-4'!$R$9,0)</f>
        <v>0</v>
      </c>
      <c r="BC36" s="132">
        <f>IF((Q36-'Resultados ISO 140-4'!$S$9)&gt;0,Q36-'Resultados ISO 140-4'!$S$9,0)</f>
        <v>0</v>
      </c>
      <c r="BD36" s="133">
        <f>IF((R36-'Resultados ISO 140-4'!$T$9)&gt;0,R36-'Resultados ISO 140-4'!$T$9,0)</f>
        <v>0</v>
      </c>
      <c r="BE36" s="128">
        <f t="shared" si="23"/>
        <v>0</v>
      </c>
      <c r="BF36" s="137">
        <f t="shared" si="30"/>
        <v>0</v>
      </c>
      <c r="BG36" s="118">
        <f t="shared" si="24"/>
        <v>0</v>
      </c>
      <c r="BH36" s="119"/>
      <c r="BI36" s="146">
        <f>IF((C36-'Resultados ISO 140-4'!$E$11)&gt;0,C36-'Resultados ISO 140-4'!$E$11,0)</f>
        <v>0</v>
      </c>
      <c r="BJ36" s="145">
        <f>IF((D36-'Resultados ISO 140-4'!$F$11)&gt;0,D36-'Resultados ISO 140-4'!$F$11,0)</f>
        <v>0</v>
      </c>
      <c r="BK36" s="145">
        <f>IF((E36-'Resultados ISO 140-4'!$G$11)&gt;0,E36-'Resultados ISO 140-4'!$G$11,0)</f>
        <v>0</v>
      </c>
      <c r="BL36" s="145">
        <f>IF((F36-'Resultados ISO 140-4'!$H$11)&gt;0,F36-'Resultados ISO 140-4'!$H$11,0)</f>
        <v>0</v>
      </c>
      <c r="BM36" s="145">
        <f>IF((G36-'Resultados ISO 140-4'!$I$11)&gt;0,G36-'Resultados ISO 140-4'!$I$11,0)</f>
        <v>0</v>
      </c>
      <c r="BN36" s="145">
        <f>IF((H36-'Resultados ISO 140-4'!$J$11)&gt;0,H36-'Resultados ISO 140-4'!$J$11,0)</f>
        <v>0</v>
      </c>
      <c r="BO36" s="145">
        <f>IF((I36-'Resultados ISO 140-4'!$K$11)&gt;0,I36-'Resultados ISO 140-4'!$K$11,0)</f>
        <v>0</v>
      </c>
      <c r="BP36" s="145">
        <f>IF((J36-'Resultados ISO 140-4'!$L$11)&gt;0,J36-'Resultados ISO 140-4'!$L$11,0)</f>
        <v>0</v>
      </c>
      <c r="BQ36" s="145">
        <f>IF((K36-'Resultados ISO 140-4'!$M$11)&gt;0,K36-'Resultados ISO 140-4'!$M$11,0)</f>
        <v>0</v>
      </c>
      <c r="BR36" s="145">
        <f>IF((L36-'Resultados ISO 140-4'!$N$11)&gt;0,L36-'Resultados ISO 140-4'!$N$11,0)</f>
        <v>0</v>
      </c>
      <c r="BS36" s="145">
        <f>IF((M36-'Resultados ISO 140-4'!$O$11)&gt;0,M36-'Resultados ISO 140-4'!$O$11,0)</f>
        <v>0</v>
      </c>
      <c r="BT36" s="145">
        <f>IF((N36-'Resultados ISO 140-4'!$P$11)&gt;0,N36-'Resultados ISO 140-4'!$P$11,0)</f>
        <v>0</v>
      </c>
      <c r="BU36" s="145">
        <f>IF((O36-'Resultados ISO 140-4'!$Q$11)&gt;0,O36-'Resultados ISO 140-4'!$Q$11,0)</f>
        <v>0</v>
      </c>
      <c r="BV36" s="145">
        <f>IF((P36-'Resultados ISO 140-4'!$R$11)&gt;0,P36-'Resultados ISO 140-4'!$R$11,0)</f>
        <v>0</v>
      </c>
      <c r="BW36" s="145">
        <f>IF((Q36-'Resultados ISO 140-4'!$S$11)&gt;0,Q36-'Resultados ISO 140-4'!$S$11,0)</f>
        <v>0</v>
      </c>
      <c r="BX36" s="144">
        <f>IF((R36-'Resultados ISO 140-4'!$T$11)&gt;0,R36-'Resultados ISO 140-4'!$T$11,0)</f>
        <v>0</v>
      </c>
      <c r="BY36" s="119">
        <f t="shared" si="25"/>
        <v>0</v>
      </c>
      <c r="BZ36" s="118">
        <f t="shared" si="31"/>
        <v>0</v>
      </c>
      <c r="CA36" s="118">
        <f t="shared" si="26"/>
        <v>0</v>
      </c>
      <c r="CB36" s="119"/>
      <c r="CC36" s="141">
        <f>IF((D36-'Resultados ISO 140-4'!$F$13)&gt;0,D36-'Resultados ISO 140-4'!$F$13,0)</f>
        <v>0</v>
      </c>
      <c r="CD36" s="142">
        <f>IF((E36-'Resultados ISO 140-4'!$G$13)&gt;0,E36-'Resultados ISO 140-4'!$G$13,0)</f>
        <v>0</v>
      </c>
      <c r="CE36" s="142">
        <f>IF((F36-'Resultados ISO 140-4'!$H$13)&gt;0,F36-'Resultados ISO 140-4'!$H$13,0)</f>
        <v>0</v>
      </c>
      <c r="CF36" s="142">
        <f>IF((G36-'Resultados ISO 140-4'!$I$13)&gt;0,G36-'Resultados ISO 140-4'!$I$13,0)</f>
        <v>0</v>
      </c>
      <c r="CG36" s="142">
        <f>IF((H36-'Resultados ISO 140-4'!$J$13)&gt;0,H36-'Resultados ISO 140-4'!$J$13,0)</f>
        <v>0</v>
      </c>
      <c r="CH36" s="142">
        <f>IF((I36-'Resultados ISO 140-4'!$K$13)&gt;0,I36-'Resultados ISO 140-4'!$K$13,0)</f>
        <v>0</v>
      </c>
      <c r="CI36" s="142">
        <f>IF((J36-'Resultados ISO 140-4'!$L$13)&gt;0,J36-'Resultados ISO 140-4'!$L$13,0)</f>
        <v>0</v>
      </c>
      <c r="CJ36" s="142">
        <f>IF((K36-'Resultados ISO 140-4'!$M$13)&gt;0,K36-'Resultados ISO 140-4'!$M$13,0)</f>
        <v>0</v>
      </c>
      <c r="CK36" s="142">
        <f>IF((L36-'Resultados ISO 140-4'!$N$13)&gt;0,L36-'Resultados ISO 140-4'!$N$13,0)</f>
        <v>0</v>
      </c>
      <c r="CL36" s="142">
        <f>IF((M36-'Resultados ISO 140-4'!$O$13)&gt;0,M36-'Resultados ISO 140-4'!$O$13,0)</f>
        <v>0</v>
      </c>
      <c r="CM36" s="142">
        <f>IF((N36-'Resultados ISO 140-4'!$P$13)&gt;0,N36-'Resultados ISO 140-4'!$P$13,0)</f>
        <v>0</v>
      </c>
      <c r="CN36" s="142">
        <f>IF((O36-'Resultados ISO 140-4'!$Q$13)&gt;0,O36-'Resultados ISO 140-4'!$Q$13,0)</f>
        <v>0</v>
      </c>
      <c r="CO36" s="142">
        <f>IF((P36-'Resultados ISO 140-4'!$R$13)&gt;0,P36-'Resultados ISO 140-4'!$R$13,0)</f>
        <v>0</v>
      </c>
      <c r="CP36" s="142">
        <f>IF((Q36-'Resultados ISO 140-4'!$S$13)&gt;0,Q36-'Resultados ISO 140-4'!$S$13,0)</f>
        <v>0</v>
      </c>
      <c r="CQ36" s="142">
        <f>IF((R36-'Resultados ISO 140-4'!$T$13)&gt;0,R36-'Resultados ISO 140-4'!$T$13,0)</f>
        <v>0</v>
      </c>
      <c r="CR36" s="143">
        <f>IF((S36-'Resultados ISO 140-4'!$U$13)&gt;0,S36-'Resultados ISO 140-4'!$U$13,0)</f>
        <v>0</v>
      </c>
      <c r="CS36" s="127">
        <f t="shared" si="32"/>
        <v>0</v>
      </c>
      <c r="CT36" s="128">
        <f t="shared" si="27"/>
        <v>52</v>
      </c>
      <c r="CU36" s="118">
        <f t="shared" si="33"/>
        <v>0</v>
      </c>
      <c r="CV36" s="118">
        <f t="shared" si="28"/>
        <v>0</v>
      </c>
    </row>
    <row r="37" spans="1:100" ht="14.25">
      <c r="B37" s="129">
        <v>1</v>
      </c>
      <c r="C37" s="154">
        <f t="shared" ref="C37:C66" si="34">$C$36-$B37</f>
        <v>32</v>
      </c>
      <c r="D37" s="155">
        <f t="shared" ref="D37:D66" si="35">$D$36-$B37</f>
        <v>35</v>
      </c>
      <c r="E37" s="155">
        <f t="shared" ref="E37:E66" si="36">$E$36-$B37</f>
        <v>38</v>
      </c>
      <c r="F37" s="155">
        <f t="shared" ref="F37:F66" si="37">$F$36-$B37</f>
        <v>41</v>
      </c>
      <c r="G37" s="155">
        <f t="shared" ref="G37:G66" si="38">$G$36-$B37</f>
        <v>44</v>
      </c>
      <c r="H37" s="155">
        <f t="shared" ref="H37:H66" si="39">$H$36-$B37</f>
        <v>47</v>
      </c>
      <c r="I37" s="155">
        <f t="shared" ref="I37:I66" si="40">$I$36-$B37</f>
        <v>50</v>
      </c>
      <c r="J37" s="155">
        <f t="shared" ref="J37:J66" si="41">$J$36-$B37</f>
        <v>51</v>
      </c>
      <c r="K37" s="155">
        <f t="shared" ref="K37:K66" si="42">$K$36-$B37</f>
        <v>52</v>
      </c>
      <c r="L37" s="155">
        <f t="shared" ref="L37:L66" si="43">$L$36-$B37</f>
        <v>53</v>
      </c>
      <c r="M37" s="155">
        <f t="shared" ref="M37:M66" si="44">$M$36-$B37</f>
        <v>54</v>
      </c>
      <c r="N37" s="155">
        <f t="shared" ref="N37:N66" si="45">$N$36-$B37</f>
        <v>55</v>
      </c>
      <c r="O37" s="155">
        <f t="shared" ref="O37:O66" si="46">$O$36-$B37</f>
        <v>55</v>
      </c>
      <c r="P37" s="155">
        <f t="shared" ref="P37:P66" si="47">$P$36-$B37</f>
        <v>55</v>
      </c>
      <c r="Q37" s="155">
        <f t="shared" ref="Q37:Q66" si="48">$Q$36-$B37</f>
        <v>55</v>
      </c>
      <c r="R37" s="155">
        <f t="shared" ref="R37:R66" si="49">$R$36-$B37</f>
        <v>55</v>
      </c>
      <c r="S37" s="133">
        <f t="shared" ref="S37:S66" si="50">$S$36-$B37</f>
        <v>55</v>
      </c>
      <c r="U37" s="147">
        <f>IF((C37-'Resultados ISO 140-4'!$E$7)&gt;0,C37-'Resultados ISO 140-4'!$E$7,0)</f>
        <v>0</v>
      </c>
      <c r="V37" s="132">
        <f>IF((D37-'Resultados ISO 140-4'!$F$7)&gt;0,D37-'Resultados ISO 140-4'!$F$7,0)</f>
        <v>0</v>
      </c>
      <c r="W37" s="132">
        <f>IF((E37-'Resultados ISO 140-4'!$G$7)&gt;0,E37-'Resultados ISO 140-4'!$G$7,0)</f>
        <v>0</v>
      </c>
      <c r="X37" s="132">
        <f>IF((F37-'Resultados ISO 140-4'!$H$7)&gt;0,F37-'Resultados ISO 140-4'!$H$7,0)</f>
        <v>0</v>
      </c>
      <c r="Y37" s="132">
        <f>IF((G37-'Resultados ISO 140-4'!$I$7)&gt;0,G37-'Resultados ISO 140-4'!$I$7,0)</f>
        <v>0</v>
      </c>
      <c r="Z37" s="132">
        <f>IF((H37-'Resultados ISO 140-4'!$J$7)&gt;0,H37-'Resultados ISO 140-4'!$J$7,0)</f>
        <v>0</v>
      </c>
      <c r="AA37" s="132">
        <f>IF((I37-'Resultados ISO 140-4'!$K$7)&gt;0,I37-'Resultados ISO 140-4'!$K$7,0)</f>
        <v>0</v>
      </c>
      <c r="AB37" s="132">
        <f>IF((J37-'Resultados ISO 140-4'!$L$7)&gt;0,J37-'Resultados ISO 140-4'!$L$7,0)</f>
        <v>0</v>
      </c>
      <c r="AC37" s="132">
        <f>IF((K37-'Resultados ISO 140-4'!$M$7)&gt;0,K37-'Resultados ISO 140-4'!$M$7,0)</f>
        <v>0</v>
      </c>
      <c r="AD37" s="132">
        <f>IF((L37-'Resultados ISO 140-4'!$N$7)&gt;0,L37-'Resultados ISO 140-4'!$N$7,0)</f>
        <v>0</v>
      </c>
      <c r="AE37" s="132">
        <f>IF((M37-'Resultados ISO 140-4'!$O$7)&gt;0,M37-'Resultados ISO 140-4'!$O$7,0)</f>
        <v>0</v>
      </c>
      <c r="AF37" s="132">
        <f>IF((N37-'Resultados ISO 140-4'!$P$7)&gt;0,N37-'Resultados ISO 140-4'!$P$7,0)</f>
        <v>0</v>
      </c>
      <c r="AG37" s="132">
        <f>IF((O37-'Resultados ISO 140-4'!$Q$7)&gt;0,O37-'Resultados ISO 140-4'!$Q$7,0)</f>
        <v>0</v>
      </c>
      <c r="AH37" s="132">
        <f>IF((P37-'Resultados ISO 140-4'!$R$7)&gt;0,P37-'Resultados ISO 140-4'!$R$7,0)</f>
        <v>0</v>
      </c>
      <c r="AI37" s="132">
        <f>IF((Q37-'Resultados ISO 140-4'!$S$7)&gt;0,Q37-'Resultados ISO 140-4'!$S$7,0)</f>
        <v>0</v>
      </c>
      <c r="AJ37" s="133">
        <f>IF((R37-'Resultados ISO 140-4'!$T$7)&gt;0,R37-'Resultados ISO 140-4'!$T$7,0)</f>
        <v>0</v>
      </c>
      <c r="AK37" s="148">
        <f t="shared" si="21"/>
        <v>0</v>
      </c>
      <c r="AL37" s="118">
        <f t="shared" si="29"/>
        <v>0</v>
      </c>
      <c r="AM37" s="116">
        <f t="shared" si="22"/>
        <v>0</v>
      </c>
      <c r="AO37" s="147">
        <f>IF((C37-'Resultados ISO 140-4'!$E$9)&gt;0,C37-'Resultados ISO 140-4'!$E$9,0)</f>
        <v>0</v>
      </c>
      <c r="AP37" s="132">
        <f>IF((D37-'Resultados ISO 140-4'!$F$9)&gt;0,D37-'Resultados ISO 140-4'!$F$9,0)</f>
        <v>0</v>
      </c>
      <c r="AQ37" s="132">
        <f>IF((E37-'Resultados ISO 140-4'!$G$9)&gt;0,E37-'Resultados ISO 140-4'!$G$9,0)</f>
        <v>0</v>
      </c>
      <c r="AR37" s="132">
        <f>IF((F37-'Resultados ISO 140-4'!$H$9)&gt;0,F37-'Resultados ISO 140-4'!$H$9,0)</f>
        <v>0</v>
      </c>
      <c r="AS37" s="132">
        <f>IF((G37-'Resultados ISO 140-4'!$I$9)&gt;0,G37-'Resultados ISO 140-4'!$I$9,0)</f>
        <v>0</v>
      </c>
      <c r="AT37" s="132">
        <f>IF((H37-'Resultados ISO 140-4'!$J$9)&gt;0,H37-'Resultados ISO 140-4'!$J$9,0)</f>
        <v>0</v>
      </c>
      <c r="AU37" s="132">
        <f>IF((I37-'Resultados ISO 140-4'!$K$9)&gt;0,I37-'Resultados ISO 140-4'!$K$9,0)</f>
        <v>0</v>
      </c>
      <c r="AV37" s="132">
        <f>IF((J37-'Resultados ISO 140-4'!$L$9)&gt;0,J37-'Resultados ISO 140-4'!$L$9,0)</f>
        <v>0</v>
      </c>
      <c r="AW37" s="132">
        <f>IF((K37-'Resultados ISO 140-4'!$M$9)&gt;0,K37-'Resultados ISO 140-4'!$M$9,0)</f>
        <v>0</v>
      </c>
      <c r="AX37" s="132">
        <f>IF((L37-'Resultados ISO 140-4'!$N$9)&gt;0,L37-'Resultados ISO 140-4'!$N$9,0)</f>
        <v>0</v>
      </c>
      <c r="AY37" s="132">
        <f>IF((M37-'Resultados ISO 140-4'!$O$9)&gt;0,M37-'Resultados ISO 140-4'!$O$9,0)</f>
        <v>0</v>
      </c>
      <c r="AZ37" s="132">
        <f>IF((N37-'Resultados ISO 140-4'!$P$9)&gt;0,N37-'Resultados ISO 140-4'!$P$9,0)</f>
        <v>0</v>
      </c>
      <c r="BA37" s="132">
        <f>IF((O37-'Resultados ISO 140-4'!$Q$9)&gt;0,O37-'Resultados ISO 140-4'!$Q$9,0)</f>
        <v>0</v>
      </c>
      <c r="BB37" s="132">
        <f>IF((P37-'Resultados ISO 140-4'!$R$9)&gt;0,P37-'Resultados ISO 140-4'!$R$9,0)</f>
        <v>0</v>
      </c>
      <c r="BC37" s="132">
        <f>IF((Q37-'Resultados ISO 140-4'!$S$9)&gt;0,Q37-'Resultados ISO 140-4'!$S$9,0)</f>
        <v>0</v>
      </c>
      <c r="BD37" s="133">
        <f>IF((R37-'Resultados ISO 140-4'!$T$9)&gt;0,R37-'Resultados ISO 140-4'!$T$9,0)</f>
        <v>0</v>
      </c>
      <c r="BE37" s="128">
        <f t="shared" si="23"/>
        <v>0</v>
      </c>
      <c r="BF37" s="137">
        <f t="shared" si="30"/>
        <v>0</v>
      </c>
      <c r="BG37" s="118">
        <f t="shared" si="24"/>
        <v>0</v>
      </c>
      <c r="BH37" s="119"/>
      <c r="BI37" s="146">
        <f>IF((C37-'Resultados ISO 140-4'!$E$11)&gt;0,C37-'Resultados ISO 140-4'!$E$11,0)</f>
        <v>0</v>
      </c>
      <c r="BJ37" s="145">
        <f>IF((D37-'Resultados ISO 140-4'!$F$11)&gt;0,D37-'Resultados ISO 140-4'!$F$11,0)</f>
        <v>0</v>
      </c>
      <c r="BK37" s="145">
        <f>IF((E37-'Resultados ISO 140-4'!$G$11)&gt;0,E37-'Resultados ISO 140-4'!$G$11,0)</f>
        <v>0</v>
      </c>
      <c r="BL37" s="145">
        <f>IF((F37-'Resultados ISO 140-4'!$H$11)&gt;0,F37-'Resultados ISO 140-4'!$H$11,0)</f>
        <v>0</v>
      </c>
      <c r="BM37" s="145">
        <f>IF((G37-'Resultados ISO 140-4'!$I$11)&gt;0,G37-'Resultados ISO 140-4'!$I$11,0)</f>
        <v>0</v>
      </c>
      <c r="BN37" s="145">
        <f>IF((H37-'Resultados ISO 140-4'!$J$11)&gt;0,H37-'Resultados ISO 140-4'!$J$11,0)</f>
        <v>0</v>
      </c>
      <c r="BO37" s="145">
        <f>IF((I37-'Resultados ISO 140-4'!$K$11)&gt;0,I37-'Resultados ISO 140-4'!$K$11,0)</f>
        <v>0</v>
      </c>
      <c r="BP37" s="145">
        <f>IF((J37-'Resultados ISO 140-4'!$L$11)&gt;0,J37-'Resultados ISO 140-4'!$L$11,0)</f>
        <v>0</v>
      </c>
      <c r="BQ37" s="145">
        <f>IF((K37-'Resultados ISO 140-4'!$M$11)&gt;0,K37-'Resultados ISO 140-4'!$M$11,0)</f>
        <v>0</v>
      </c>
      <c r="BR37" s="145">
        <f>IF((L37-'Resultados ISO 140-4'!$N$11)&gt;0,L37-'Resultados ISO 140-4'!$N$11,0)</f>
        <v>0</v>
      </c>
      <c r="BS37" s="145">
        <f>IF((M37-'Resultados ISO 140-4'!$O$11)&gt;0,M37-'Resultados ISO 140-4'!$O$11,0)</f>
        <v>0</v>
      </c>
      <c r="BT37" s="145">
        <f>IF((N37-'Resultados ISO 140-4'!$P$11)&gt;0,N37-'Resultados ISO 140-4'!$P$11,0)</f>
        <v>0</v>
      </c>
      <c r="BU37" s="145">
        <f>IF((O37-'Resultados ISO 140-4'!$Q$11)&gt;0,O37-'Resultados ISO 140-4'!$Q$11,0)</f>
        <v>0</v>
      </c>
      <c r="BV37" s="145">
        <f>IF((P37-'Resultados ISO 140-4'!$R$11)&gt;0,P37-'Resultados ISO 140-4'!$R$11,0)</f>
        <v>0</v>
      </c>
      <c r="BW37" s="145">
        <f>IF((Q37-'Resultados ISO 140-4'!$S$11)&gt;0,Q37-'Resultados ISO 140-4'!$S$11,0)</f>
        <v>0</v>
      </c>
      <c r="BX37" s="144">
        <f>IF((R37-'Resultados ISO 140-4'!$T$11)&gt;0,R37-'Resultados ISO 140-4'!$T$11,0)</f>
        <v>0</v>
      </c>
      <c r="BY37" s="119">
        <f t="shared" si="25"/>
        <v>0</v>
      </c>
      <c r="BZ37" s="118">
        <f t="shared" si="31"/>
        <v>0</v>
      </c>
      <c r="CA37" s="118">
        <f t="shared" si="26"/>
        <v>0</v>
      </c>
      <c r="CB37" s="119"/>
      <c r="CC37" s="141">
        <f>IF((D37-'Resultados ISO 140-4'!$F$13)&gt;0,D37-'Resultados ISO 140-4'!$F$13,0)</f>
        <v>0</v>
      </c>
      <c r="CD37" s="142">
        <f>IF((E37-'Resultados ISO 140-4'!$G$13)&gt;0,E37-'Resultados ISO 140-4'!$G$13,0)</f>
        <v>0</v>
      </c>
      <c r="CE37" s="142">
        <f>IF((F37-'Resultados ISO 140-4'!$H$13)&gt;0,F37-'Resultados ISO 140-4'!$H$13,0)</f>
        <v>0</v>
      </c>
      <c r="CF37" s="142">
        <f>IF((G37-'Resultados ISO 140-4'!$I$13)&gt;0,G37-'Resultados ISO 140-4'!$I$13,0)</f>
        <v>0</v>
      </c>
      <c r="CG37" s="142">
        <f>IF((H37-'Resultados ISO 140-4'!$J$13)&gt;0,H37-'Resultados ISO 140-4'!$J$13,0)</f>
        <v>0</v>
      </c>
      <c r="CH37" s="142">
        <f>IF((I37-'Resultados ISO 140-4'!$K$13)&gt;0,I37-'Resultados ISO 140-4'!$K$13,0)</f>
        <v>0</v>
      </c>
      <c r="CI37" s="142">
        <f>IF((J37-'Resultados ISO 140-4'!$L$13)&gt;0,J37-'Resultados ISO 140-4'!$L$13,0)</f>
        <v>0</v>
      </c>
      <c r="CJ37" s="142">
        <f>IF((K37-'Resultados ISO 140-4'!$M$13)&gt;0,K37-'Resultados ISO 140-4'!$M$13,0)</f>
        <v>0</v>
      </c>
      <c r="CK37" s="142">
        <f>IF((L37-'Resultados ISO 140-4'!$N$13)&gt;0,L37-'Resultados ISO 140-4'!$N$13,0)</f>
        <v>0</v>
      </c>
      <c r="CL37" s="142">
        <f>IF((M37-'Resultados ISO 140-4'!$O$13)&gt;0,M37-'Resultados ISO 140-4'!$O$13,0)</f>
        <v>0</v>
      </c>
      <c r="CM37" s="142">
        <f>IF((N37-'Resultados ISO 140-4'!$P$13)&gt;0,N37-'Resultados ISO 140-4'!$P$13,0)</f>
        <v>0</v>
      </c>
      <c r="CN37" s="142">
        <f>IF((O37-'Resultados ISO 140-4'!$Q$13)&gt;0,O37-'Resultados ISO 140-4'!$Q$13,0)</f>
        <v>0</v>
      </c>
      <c r="CO37" s="142">
        <f>IF((P37-'Resultados ISO 140-4'!$R$13)&gt;0,P37-'Resultados ISO 140-4'!$R$13,0)</f>
        <v>0</v>
      </c>
      <c r="CP37" s="142">
        <f>IF((Q37-'Resultados ISO 140-4'!$S$13)&gt;0,Q37-'Resultados ISO 140-4'!$S$13,0)</f>
        <v>0</v>
      </c>
      <c r="CQ37" s="142">
        <f>IF((R37-'Resultados ISO 140-4'!$T$13)&gt;0,R37-'Resultados ISO 140-4'!$T$13,0)</f>
        <v>0</v>
      </c>
      <c r="CR37" s="143">
        <f>IF((S37-'Resultados ISO 140-4'!$U$13)&gt;0,S37-'Resultados ISO 140-4'!$U$13,0)</f>
        <v>0</v>
      </c>
      <c r="CS37" s="127">
        <f t="shared" si="32"/>
        <v>0</v>
      </c>
      <c r="CT37" s="128">
        <f t="shared" si="27"/>
        <v>51</v>
      </c>
      <c r="CU37" s="118">
        <f t="shared" si="33"/>
        <v>0</v>
      </c>
      <c r="CV37" s="118">
        <f t="shared" si="28"/>
        <v>0</v>
      </c>
    </row>
    <row r="38" spans="1:100" ht="14.25">
      <c r="B38" s="129">
        <v>2</v>
      </c>
      <c r="C38" s="147">
        <f t="shared" si="34"/>
        <v>31</v>
      </c>
      <c r="D38" s="132">
        <f t="shared" si="35"/>
        <v>34</v>
      </c>
      <c r="E38" s="132">
        <f t="shared" si="36"/>
        <v>37</v>
      </c>
      <c r="F38" s="132">
        <f t="shared" si="37"/>
        <v>40</v>
      </c>
      <c r="G38" s="132">
        <f t="shared" si="38"/>
        <v>43</v>
      </c>
      <c r="H38" s="132">
        <f t="shared" si="39"/>
        <v>46</v>
      </c>
      <c r="I38" s="132">
        <f t="shared" si="40"/>
        <v>49</v>
      </c>
      <c r="J38" s="132">
        <f t="shared" si="41"/>
        <v>50</v>
      </c>
      <c r="K38" s="132">
        <f t="shared" si="42"/>
        <v>51</v>
      </c>
      <c r="L38" s="132">
        <f t="shared" si="43"/>
        <v>52</v>
      </c>
      <c r="M38" s="132">
        <f t="shared" si="44"/>
        <v>53</v>
      </c>
      <c r="N38" s="132">
        <f t="shared" si="45"/>
        <v>54</v>
      </c>
      <c r="O38" s="132">
        <f t="shared" si="46"/>
        <v>54</v>
      </c>
      <c r="P38" s="132">
        <f t="shared" si="47"/>
        <v>54</v>
      </c>
      <c r="Q38" s="132">
        <f t="shared" si="48"/>
        <v>54</v>
      </c>
      <c r="R38" s="132">
        <f t="shared" si="49"/>
        <v>54</v>
      </c>
      <c r="S38" s="133">
        <f t="shared" si="50"/>
        <v>54</v>
      </c>
      <c r="U38" s="147">
        <f>IF((C38-'Resultados ISO 140-4'!$E$7)&gt;0,C38-'Resultados ISO 140-4'!$E$7,0)</f>
        <v>0</v>
      </c>
      <c r="V38" s="132">
        <f>IF((D38-'Resultados ISO 140-4'!$F$7)&gt;0,D38-'Resultados ISO 140-4'!$F$7,0)</f>
        <v>0</v>
      </c>
      <c r="W38" s="132">
        <f>IF((E38-'Resultados ISO 140-4'!$G$7)&gt;0,E38-'Resultados ISO 140-4'!$G$7,0)</f>
        <v>0</v>
      </c>
      <c r="X38" s="132">
        <f>IF((F38-'Resultados ISO 140-4'!$H$7)&gt;0,F38-'Resultados ISO 140-4'!$H$7,0)</f>
        <v>0</v>
      </c>
      <c r="Y38" s="132">
        <f>IF((G38-'Resultados ISO 140-4'!$I$7)&gt;0,G38-'Resultados ISO 140-4'!$I$7,0)</f>
        <v>0</v>
      </c>
      <c r="Z38" s="132">
        <f>IF((H38-'Resultados ISO 140-4'!$J$7)&gt;0,H38-'Resultados ISO 140-4'!$J$7,0)</f>
        <v>0</v>
      </c>
      <c r="AA38" s="132">
        <f>IF((I38-'Resultados ISO 140-4'!$K$7)&gt;0,I38-'Resultados ISO 140-4'!$K$7,0)</f>
        <v>0</v>
      </c>
      <c r="AB38" s="132">
        <f>IF((J38-'Resultados ISO 140-4'!$L$7)&gt;0,J38-'Resultados ISO 140-4'!$L$7,0)</f>
        <v>0</v>
      </c>
      <c r="AC38" s="132">
        <f>IF((K38-'Resultados ISO 140-4'!$M$7)&gt;0,K38-'Resultados ISO 140-4'!$M$7,0)</f>
        <v>0</v>
      </c>
      <c r="AD38" s="132">
        <f>IF((L38-'Resultados ISO 140-4'!$N$7)&gt;0,L38-'Resultados ISO 140-4'!$N$7,0)</f>
        <v>0</v>
      </c>
      <c r="AE38" s="132">
        <f>IF((M38-'Resultados ISO 140-4'!$O$7)&gt;0,M38-'Resultados ISO 140-4'!$O$7,0)</f>
        <v>0</v>
      </c>
      <c r="AF38" s="132">
        <f>IF((N38-'Resultados ISO 140-4'!$P$7)&gt;0,N38-'Resultados ISO 140-4'!$P$7,0)</f>
        <v>0</v>
      </c>
      <c r="AG38" s="132">
        <f>IF((O38-'Resultados ISO 140-4'!$Q$7)&gt;0,O38-'Resultados ISO 140-4'!$Q$7,0)</f>
        <v>0</v>
      </c>
      <c r="AH38" s="132">
        <f>IF((P38-'Resultados ISO 140-4'!$R$7)&gt;0,P38-'Resultados ISO 140-4'!$R$7,0)</f>
        <v>0</v>
      </c>
      <c r="AI38" s="132">
        <f>IF((Q38-'Resultados ISO 140-4'!$S$7)&gt;0,Q38-'Resultados ISO 140-4'!$S$7,0)</f>
        <v>0</v>
      </c>
      <c r="AJ38" s="133">
        <f>IF((R38-'Resultados ISO 140-4'!$T$7)&gt;0,R38-'Resultados ISO 140-4'!$T$7,0)</f>
        <v>0</v>
      </c>
      <c r="AK38" s="148">
        <f t="shared" si="21"/>
        <v>0</v>
      </c>
      <c r="AL38" s="118">
        <f t="shared" si="29"/>
        <v>0</v>
      </c>
      <c r="AM38" s="116">
        <f t="shared" si="22"/>
        <v>0</v>
      </c>
      <c r="AO38" s="147">
        <f>IF((C38-'Resultados ISO 140-4'!$E$9)&gt;0,C38-'Resultados ISO 140-4'!$E$9,0)</f>
        <v>0</v>
      </c>
      <c r="AP38" s="132">
        <f>IF((D38-'Resultados ISO 140-4'!$F$9)&gt;0,D38-'Resultados ISO 140-4'!$F$9,0)</f>
        <v>0</v>
      </c>
      <c r="AQ38" s="132">
        <f>IF((E38-'Resultados ISO 140-4'!$G$9)&gt;0,E38-'Resultados ISO 140-4'!$G$9,0)</f>
        <v>0</v>
      </c>
      <c r="AR38" s="132">
        <f>IF((F38-'Resultados ISO 140-4'!$H$9)&gt;0,F38-'Resultados ISO 140-4'!$H$9,0)</f>
        <v>0</v>
      </c>
      <c r="AS38" s="132">
        <f>IF((G38-'Resultados ISO 140-4'!$I$9)&gt;0,G38-'Resultados ISO 140-4'!$I$9,0)</f>
        <v>0</v>
      </c>
      <c r="AT38" s="132">
        <f>IF((H38-'Resultados ISO 140-4'!$J$9)&gt;0,H38-'Resultados ISO 140-4'!$J$9,0)</f>
        <v>0</v>
      </c>
      <c r="AU38" s="132">
        <f>IF((I38-'Resultados ISO 140-4'!$K$9)&gt;0,I38-'Resultados ISO 140-4'!$K$9,0)</f>
        <v>0</v>
      </c>
      <c r="AV38" s="132">
        <f>IF((J38-'Resultados ISO 140-4'!$L$9)&gt;0,J38-'Resultados ISO 140-4'!$L$9,0)</f>
        <v>0</v>
      </c>
      <c r="AW38" s="132">
        <f>IF((K38-'Resultados ISO 140-4'!$M$9)&gt;0,K38-'Resultados ISO 140-4'!$M$9,0)</f>
        <v>0</v>
      </c>
      <c r="AX38" s="132">
        <f>IF((L38-'Resultados ISO 140-4'!$N$9)&gt;0,L38-'Resultados ISO 140-4'!$N$9,0)</f>
        <v>0</v>
      </c>
      <c r="AY38" s="132">
        <f>IF((M38-'Resultados ISO 140-4'!$O$9)&gt;0,M38-'Resultados ISO 140-4'!$O$9,0)</f>
        <v>0</v>
      </c>
      <c r="AZ38" s="132">
        <f>IF((N38-'Resultados ISO 140-4'!$P$9)&gt;0,N38-'Resultados ISO 140-4'!$P$9,0)</f>
        <v>0</v>
      </c>
      <c r="BA38" s="132">
        <f>IF((O38-'Resultados ISO 140-4'!$Q$9)&gt;0,O38-'Resultados ISO 140-4'!$Q$9,0)</f>
        <v>0</v>
      </c>
      <c r="BB38" s="132">
        <f>IF((P38-'Resultados ISO 140-4'!$R$9)&gt;0,P38-'Resultados ISO 140-4'!$R$9,0)</f>
        <v>0</v>
      </c>
      <c r="BC38" s="132">
        <f>IF((Q38-'Resultados ISO 140-4'!$S$9)&gt;0,Q38-'Resultados ISO 140-4'!$S$9,0)</f>
        <v>0</v>
      </c>
      <c r="BD38" s="133">
        <f>IF((R38-'Resultados ISO 140-4'!$T$9)&gt;0,R38-'Resultados ISO 140-4'!$T$9,0)</f>
        <v>0</v>
      </c>
      <c r="BE38" s="128">
        <f t="shared" si="23"/>
        <v>0</v>
      </c>
      <c r="BF38" s="137">
        <f t="shared" si="30"/>
        <v>0</v>
      </c>
      <c r="BG38" s="118">
        <f t="shared" si="24"/>
        <v>0</v>
      </c>
      <c r="BH38" s="119"/>
      <c r="BI38" s="146">
        <f>IF((C38-'Resultados ISO 140-4'!$E$11)&gt;0,C38-'Resultados ISO 140-4'!$E$11,0)</f>
        <v>0</v>
      </c>
      <c r="BJ38" s="145">
        <f>IF((D38-'Resultados ISO 140-4'!$F$11)&gt;0,D38-'Resultados ISO 140-4'!$F$11,0)</f>
        <v>0</v>
      </c>
      <c r="BK38" s="145">
        <f>IF((E38-'Resultados ISO 140-4'!$G$11)&gt;0,E38-'Resultados ISO 140-4'!$G$11,0)</f>
        <v>0</v>
      </c>
      <c r="BL38" s="145">
        <f>IF((F38-'Resultados ISO 140-4'!$H$11)&gt;0,F38-'Resultados ISO 140-4'!$H$11,0)</f>
        <v>0</v>
      </c>
      <c r="BM38" s="145">
        <f>IF((G38-'Resultados ISO 140-4'!$I$11)&gt;0,G38-'Resultados ISO 140-4'!$I$11,0)</f>
        <v>0</v>
      </c>
      <c r="BN38" s="145">
        <f>IF((H38-'Resultados ISO 140-4'!$J$11)&gt;0,H38-'Resultados ISO 140-4'!$J$11,0)</f>
        <v>0</v>
      </c>
      <c r="BO38" s="145">
        <f>IF((I38-'Resultados ISO 140-4'!$K$11)&gt;0,I38-'Resultados ISO 140-4'!$K$11,0)</f>
        <v>0</v>
      </c>
      <c r="BP38" s="145">
        <f>IF((J38-'Resultados ISO 140-4'!$L$11)&gt;0,J38-'Resultados ISO 140-4'!$L$11,0)</f>
        <v>0</v>
      </c>
      <c r="BQ38" s="145">
        <f>IF((K38-'Resultados ISO 140-4'!$M$11)&gt;0,K38-'Resultados ISO 140-4'!$M$11,0)</f>
        <v>0</v>
      </c>
      <c r="BR38" s="145">
        <f>IF((L38-'Resultados ISO 140-4'!$N$11)&gt;0,L38-'Resultados ISO 140-4'!$N$11,0)</f>
        <v>0</v>
      </c>
      <c r="BS38" s="145">
        <f>IF((M38-'Resultados ISO 140-4'!$O$11)&gt;0,M38-'Resultados ISO 140-4'!$O$11,0)</f>
        <v>0</v>
      </c>
      <c r="BT38" s="145">
        <f>IF((N38-'Resultados ISO 140-4'!$P$11)&gt;0,N38-'Resultados ISO 140-4'!$P$11,0)</f>
        <v>0</v>
      </c>
      <c r="BU38" s="145">
        <f>IF((O38-'Resultados ISO 140-4'!$Q$11)&gt;0,O38-'Resultados ISO 140-4'!$Q$11,0)</f>
        <v>0</v>
      </c>
      <c r="BV38" s="145">
        <f>IF((P38-'Resultados ISO 140-4'!$R$11)&gt;0,P38-'Resultados ISO 140-4'!$R$11,0)</f>
        <v>0</v>
      </c>
      <c r="BW38" s="145">
        <f>IF((Q38-'Resultados ISO 140-4'!$S$11)&gt;0,Q38-'Resultados ISO 140-4'!$S$11,0)</f>
        <v>0</v>
      </c>
      <c r="BX38" s="144">
        <f>IF((R38-'Resultados ISO 140-4'!$T$11)&gt;0,R38-'Resultados ISO 140-4'!$T$11,0)</f>
        <v>0</v>
      </c>
      <c r="BY38" s="119">
        <f t="shared" si="25"/>
        <v>0</v>
      </c>
      <c r="BZ38" s="118">
        <f t="shared" si="31"/>
        <v>0</v>
      </c>
      <c r="CA38" s="118">
        <f t="shared" si="26"/>
        <v>0</v>
      </c>
      <c r="CB38" s="119"/>
      <c r="CC38" s="141">
        <f>IF((D38-'Resultados ISO 140-4'!$F$13)&gt;0,D38-'Resultados ISO 140-4'!$F$13,0)</f>
        <v>0</v>
      </c>
      <c r="CD38" s="142">
        <f>IF((E38-'Resultados ISO 140-4'!$G$13)&gt;0,E38-'Resultados ISO 140-4'!$G$13,0)</f>
        <v>0</v>
      </c>
      <c r="CE38" s="142">
        <f>IF((F38-'Resultados ISO 140-4'!$H$13)&gt;0,F38-'Resultados ISO 140-4'!$H$13,0)</f>
        <v>0</v>
      </c>
      <c r="CF38" s="142">
        <f>IF((G38-'Resultados ISO 140-4'!$I$13)&gt;0,G38-'Resultados ISO 140-4'!$I$13,0)</f>
        <v>0</v>
      </c>
      <c r="CG38" s="142">
        <f>IF((H38-'Resultados ISO 140-4'!$J$13)&gt;0,H38-'Resultados ISO 140-4'!$J$13,0)</f>
        <v>0</v>
      </c>
      <c r="CH38" s="142">
        <f>IF((I38-'Resultados ISO 140-4'!$K$13)&gt;0,I38-'Resultados ISO 140-4'!$K$13,0)</f>
        <v>0</v>
      </c>
      <c r="CI38" s="142">
        <f>IF((J38-'Resultados ISO 140-4'!$L$13)&gt;0,J38-'Resultados ISO 140-4'!$L$13,0)</f>
        <v>0</v>
      </c>
      <c r="CJ38" s="142">
        <f>IF((K38-'Resultados ISO 140-4'!$M$13)&gt;0,K38-'Resultados ISO 140-4'!$M$13,0)</f>
        <v>0</v>
      </c>
      <c r="CK38" s="142">
        <f>IF((L38-'Resultados ISO 140-4'!$N$13)&gt;0,L38-'Resultados ISO 140-4'!$N$13,0)</f>
        <v>0</v>
      </c>
      <c r="CL38" s="142">
        <f>IF((M38-'Resultados ISO 140-4'!$O$13)&gt;0,M38-'Resultados ISO 140-4'!$O$13,0)</f>
        <v>0</v>
      </c>
      <c r="CM38" s="142">
        <f>IF((N38-'Resultados ISO 140-4'!$P$13)&gt;0,N38-'Resultados ISO 140-4'!$P$13,0)</f>
        <v>0</v>
      </c>
      <c r="CN38" s="142">
        <f>IF((O38-'Resultados ISO 140-4'!$Q$13)&gt;0,O38-'Resultados ISO 140-4'!$Q$13,0)</f>
        <v>0</v>
      </c>
      <c r="CO38" s="142">
        <f>IF((P38-'Resultados ISO 140-4'!$R$13)&gt;0,P38-'Resultados ISO 140-4'!$R$13,0)</f>
        <v>0</v>
      </c>
      <c r="CP38" s="142">
        <f>IF((Q38-'Resultados ISO 140-4'!$S$13)&gt;0,Q38-'Resultados ISO 140-4'!$S$13,0)</f>
        <v>0</v>
      </c>
      <c r="CQ38" s="142">
        <f>IF((R38-'Resultados ISO 140-4'!$T$13)&gt;0,R38-'Resultados ISO 140-4'!$T$13,0)</f>
        <v>0</v>
      </c>
      <c r="CR38" s="143">
        <f>IF((S38-'Resultados ISO 140-4'!$U$13)&gt;0,S38-'Resultados ISO 140-4'!$U$13,0)</f>
        <v>0</v>
      </c>
      <c r="CS38" s="127">
        <f t="shared" si="32"/>
        <v>0</v>
      </c>
      <c r="CT38" s="128">
        <f t="shared" si="27"/>
        <v>50</v>
      </c>
      <c r="CU38" s="118">
        <f t="shared" si="33"/>
        <v>0</v>
      </c>
      <c r="CV38" s="118">
        <f t="shared" si="28"/>
        <v>0</v>
      </c>
    </row>
    <row r="39" spans="1:100" ht="14.25">
      <c r="B39" s="129">
        <v>3</v>
      </c>
      <c r="C39" s="147">
        <f t="shared" si="34"/>
        <v>30</v>
      </c>
      <c r="D39" s="132">
        <f t="shared" si="35"/>
        <v>33</v>
      </c>
      <c r="E39" s="132">
        <f t="shared" si="36"/>
        <v>36</v>
      </c>
      <c r="F39" s="132">
        <f t="shared" si="37"/>
        <v>39</v>
      </c>
      <c r="G39" s="132">
        <f t="shared" si="38"/>
        <v>42</v>
      </c>
      <c r="H39" s="132">
        <f t="shared" si="39"/>
        <v>45</v>
      </c>
      <c r="I39" s="132">
        <f t="shared" si="40"/>
        <v>48</v>
      </c>
      <c r="J39" s="132">
        <f t="shared" si="41"/>
        <v>49</v>
      </c>
      <c r="K39" s="132">
        <f t="shared" si="42"/>
        <v>50</v>
      </c>
      <c r="L39" s="132">
        <f t="shared" si="43"/>
        <v>51</v>
      </c>
      <c r="M39" s="132">
        <f t="shared" si="44"/>
        <v>52</v>
      </c>
      <c r="N39" s="132">
        <f t="shared" si="45"/>
        <v>53</v>
      </c>
      <c r="O39" s="132">
        <f t="shared" si="46"/>
        <v>53</v>
      </c>
      <c r="P39" s="132">
        <f t="shared" si="47"/>
        <v>53</v>
      </c>
      <c r="Q39" s="132">
        <f t="shared" si="48"/>
        <v>53</v>
      </c>
      <c r="R39" s="132">
        <f t="shared" si="49"/>
        <v>53</v>
      </c>
      <c r="S39" s="133">
        <f t="shared" si="50"/>
        <v>53</v>
      </c>
      <c r="U39" s="147">
        <f>IF((C39-'Resultados ISO 140-4'!$E$7)&gt;0,C39-'Resultados ISO 140-4'!$E$7,0)</f>
        <v>0</v>
      </c>
      <c r="V39" s="132">
        <f>IF((D39-'Resultados ISO 140-4'!$F$7)&gt;0,D39-'Resultados ISO 140-4'!$F$7,0)</f>
        <v>0</v>
      </c>
      <c r="W39" s="132">
        <f>IF((E39-'Resultados ISO 140-4'!$G$7)&gt;0,E39-'Resultados ISO 140-4'!$G$7,0)</f>
        <v>0</v>
      </c>
      <c r="X39" s="132">
        <f>IF((F39-'Resultados ISO 140-4'!$H$7)&gt;0,F39-'Resultados ISO 140-4'!$H$7,0)</f>
        <v>0</v>
      </c>
      <c r="Y39" s="132">
        <f>IF((G39-'Resultados ISO 140-4'!$I$7)&gt;0,G39-'Resultados ISO 140-4'!$I$7,0)</f>
        <v>0</v>
      </c>
      <c r="Z39" s="132">
        <f>IF((H39-'Resultados ISO 140-4'!$J$7)&gt;0,H39-'Resultados ISO 140-4'!$J$7,0)</f>
        <v>0</v>
      </c>
      <c r="AA39" s="132">
        <f>IF((I39-'Resultados ISO 140-4'!$K$7)&gt;0,I39-'Resultados ISO 140-4'!$K$7,0)</f>
        <v>0</v>
      </c>
      <c r="AB39" s="132">
        <f>IF((J39-'Resultados ISO 140-4'!$L$7)&gt;0,J39-'Resultados ISO 140-4'!$L$7,0)</f>
        <v>0</v>
      </c>
      <c r="AC39" s="132">
        <f>IF((K39-'Resultados ISO 140-4'!$M$7)&gt;0,K39-'Resultados ISO 140-4'!$M$7,0)</f>
        <v>0</v>
      </c>
      <c r="AD39" s="132">
        <f>IF((L39-'Resultados ISO 140-4'!$N$7)&gt;0,L39-'Resultados ISO 140-4'!$N$7,0)</f>
        <v>0</v>
      </c>
      <c r="AE39" s="132">
        <f>IF((M39-'Resultados ISO 140-4'!$O$7)&gt;0,M39-'Resultados ISO 140-4'!$O$7,0)</f>
        <v>0</v>
      </c>
      <c r="AF39" s="132">
        <f>IF((N39-'Resultados ISO 140-4'!$P$7)&gt;0,N39-'Resultados ISO 140-4'!$P$7,0)</f>
        <v>0</v>
      </c>
      <c r="AG39" s="132">
        <f>IF((O39-'Resultados ISO 140-4'!$Q$7)&gt;0,O39-'Resultados ISO 140-4'!$Q$7,0)</f>
        <v>0</v>
      </c>
      <c r="AH39" s="132">
        <f>IF((P39-'Resultados ISO 140-4'!$R$7)&gt;0,P39-'Resultados ISO 140-4'!$R$7,0)</f>
        <v>0</v>
      </c>
      <c r="AI39" s="132">
        <f>IF((Q39-'Resultados ISO 140-4'!$S$7)&gt;0,Q39-'Resultados ISO 140-4'!$S$7,0)</f>
        <v>0</v>
      </c>
      <c r="AJ39" s="133">
        <f>IF((R39-'Resultados ISO 140-4'!$T$7)&gt;0,R39-'Resultados ISO 140-4'!$T$7,0)</f>
        <v>0</v>
      </c>
      <c r="AK39" s="148">
        <f t="shared" si="21"/>
        <v>0</v>
      </c>
      <c r="AL39" s="118">
        <f t="shared" si="29"/>
        <v>0</v>
      </c>
      <c r="AM39" s="116">
        <f t="shared" si="22"/>
        <v>0</v>
      </c>
      <c r="AO39" s="147">
        <f>IF((C39-'Resultados ISO 140-4'!$E$9)&gt;0,C39-'Resultados ISO 140-4'!$E$9,0)</f>
        <v>0</v>
      </c>
      <c r="AP39" s="132">
        <f>IF((D39-'Resultados ISO 140-4'!$F$9)&gt;0,D39-'Resultados ISO 140-4'!$F$9,0)</f>
        <v>0</v>
      </c>
      <c r="AQ39" s="132">
        <f>IF((E39-'Resultados ISO 140-4'!$G$9)&gt;0,E39-'Resultados ISO 140-4'!$G$9,0)</f>
        <v>0</v>
      </c>
      <c r="AR39" s="132">
        <f>IF((F39-'Resultados ISO 140-4'!$H$9)&gt;0,F39-'Resultados ISO 140-4'!$H$9,0)</f>
        <v>0</v>
      </c>
      <c r="AS39" s="132">
        <f>IF((G39-'Resultados ISO 140-4'!$I$9)&gt;0,G39-'Resultados ISO 140-4'!$I$9,0)</f>
        <v>0</v>
      </c>
      <c r="AT39" s="132">
        <f>IF((H39-'Resultados ISO 140-4'!$J$9)&gt;0,H39-'Resultados ISO 140-4'!$J$9,0)</f>
        <v>0</v>
      </c>
      <c r="AU39" s="132">
        <f>IF((I39-'Resultados ISO 140-4'!$K$9)&gt;0,I39-'Resultados ISO 140-4'!$K$9,0)</f>
        <v>0</v>
      </c>
      <c r="AV39" s="132">
        <f>IF((J39-'Resultados ISO 140-4'!$L$9)&gt;0,J39-'Resultados ISO 140-4'!$L$9,0)</f>
        <v>0</v>
      </c>
      <c r="AW39" s="132">
        <f>IF((K39-'Resultados ISO 140-4'!$M$9)&gt;0,K39-'Resultados ISO 140-4'!$M$9,0)</f>
        <v>0</v>
      </c>
      <c r="AX39" s="132">
        <f>IF((L39-'Resultados ISO 140-4'!$N$9)&gt;0,L39-'Resultados ISO 140-4'!$N$9,0)</f>
        <v>0</v>
      </c>
      <c r="AY39" s="132">
        <f>IF((M39-'Resultados ISO 140-4'!$O$9)&gt;0,M39-'Resultados ISO 140-4'!$O$9,0)</f>
        <v>0</v>
      </c>
      <c r="AZ39" s="132">
        <f>IF((N39-'Resultados ISO 140-4'!$P$9)&gt;0,N39-'Resultados ISO 140-4'!$P$9,0)</f>
        <v>0</v>
      </c>
      <c r="BA39" s="132">
        <f>IF((O39-'Resultados ISO 140-4'!$Q$9)&gt;0,O39-'Resultados ISO 140-4'!$Q$9,0)</f>
        <v>0</v>
      </c>
      <c r="BB39" s="132">
        <f>IF((P39-'Resultados ISO 140-4'!$R$9)&gt;0,P39-'Resultados ISO 140-4'!$R$9,0)</f>
        <v>0</v>
      </c>
      <c r="BC39" s="132">
        <f>IF((Q39-'Resultados ISO 140-4'!$S$9)&gt;0,Q39-'Resultados ISO 140-4'!$S$9,0)</f>
        <v>0</v>
      </c>
      <c r="BD39" s="133">
        <f>IF((R39-'Resultados ISO 140-4'!$T$9)&gt;0,R39-'Resultados ISO 140-4'!$T$9,0)</f>
        <v>0</v>
      </c>
      <c r="BE39" s="128">
        <f t="shared" si="23"/>
        <v>0</v>
      </c>
      <c r="BF39" s="137">
        <f t="shared" si="30"/>
        <v>0</v>
      </c>
      <c r="BG39" s="118">
        <f t="shared" si="24"/>
        <v>0</v>
      </c>
      <c r="BH39" s="119"/>
      <c r="BI39" s="146">
        <f>IF((C39-'Resultados ISO 140-4'!$E$11)&gt;0,C39-'Resultados ISO 140-4'!$E$11,0)</f>
        <v>0</v>
      </c>
      <c r="BJ39" s="145">
        <f>IF((D39-'Resultados ISO 140-4'!$F$11)&gt;0,D39-'Resultados ISO 140-4'!$F$11,0)</f>
        <v>0</v>
      </c>
      <c r="BK39" s="145">
        <f>IF((E39-'Resultados ISO 140-4'!$G$11)&gt;0,E39-'Resultados ISO 140-4'!$G$11,0)</f>
        <v>0</v>
      </c>
      <c r="BL39" s="145">
        <f>IF((F39-'Resultados ISO 140-4'!$H$11)&gt;0,F39-'Resultados ISO 140-4'!$H$11,0)</f>
        <v>0</v>
      </c>
      <c r="BM39" s="145">
        <f>IF((G39-'Resultados ISO 140-4'!$I$11)&gt;0,G39-'Resultados ISO 140-4'!$I$11,0)</f>
        <v>0</v>
      </c>
      <c r="BN39" s="145">
        <f>IF((H39-'Resultados ISO 140-4'!$J$11)&gt;0,H39-'Resultados ISO 140-4'!$J$11,0)</f>
        <v>0</v>
      </c>
      <c r="BO39" s="145">
        <f>IF((I39-'Resultados ISO 140-4'!$K$11)&gt;0,I39-'Resultados ISO 140-4'!$K$11,0)</f>
        <v>0</v>
      </c>
      <c r="BP39" s="145">
        <f>IF((J39-'Resultados ISO 140-4'!$L$11)&gt;0,J39-'Resultados ISO 140-4'!$L$11,0)</f>
        <v>0</v>
      </c>
      <c r="BQ39" s="145">
        <f>IF((K39-'Resultados ISO 140-4'!$M$11)&gt;0,K39-'Resultados ISO 140-4'!$M$11,0)</f>
        <v>0</v>
      </c>
      <c r="BR39" s="145">
        <f>IF((L39-'Resultados ISO 140-4'!$N$11)&gt;0,L39-'Resultados ISO 140-4'!$N$11,0)</f>
        <v>0</v>
      </c>
      <c r="BS39" s="145">
        <f>IF((M39-'Resultados ISO 140-4'!$O$11)&gt;0,M39-'Resultados ISO 140-4'!$O$11,0)</f>
        <v>0</v>
      </c>
      <c r="BT39" s="145">
        <f>IF((N39-'Resultados ISO 140-4'!$P$11)&gt;0,N39-'Resultados ISO 140-4'!$P$11,0)</f>
        <v>0</v>
      </c>
      <c r="BU39" s="145">
        <f>IF((O39-'Resultados ISO 140-4'!$Q$11)&gt;0,O39-'Resultados ISO 140-4'!$Q$11,0)</f>
        <v>0</v>
      </c>
      <c r="BV39" s="145">
        <f>IF((P39-'Resultados ISO 140-4'!$R$11)&gt;0,P39-'Resultados ISO 140-4'!$R$11,0)</f>
        <v>0</v>
      </c>
      <c r="BW39" s="145">
        <f>IF((Q39-'Resultados ISO 140-4'!$S$11)&gt;0,Q39-'Resultados ISO 140-4'!$S$11,0)</f>
        <v>0</v>
      </c>
      <c r="BX39" s="144">
        <f>IF((R39-'Resultados ISO 140-4'!$T$11)&gt;0,R39-'Resultados ISO 140-4'!$T$11,0)</f>
        <v>0</v>
      </c>
      <c r="BY39" s="119">
        <f t="shared" si="25"/>
        <v>0</v>
      </c>
      <c r="BZ39" s="118">
        <f t="shared" si="31"/>
        <v>0</v>
      </c>
      <c r="CA39" s="118">
        <f t="shared" si="26"/>
        <v>0</v>
      </c>
      <c r="CB39" s="119"/>
      <c r="CC39" s="141">
        <f>IF((D39-'Resultados ISO 140-4'!$F$13)&gt;0,D39-'Resultados ISO 140-4'!$F$13,0)</f>
        <v>0</v>
      </c>
      <c r="CD39" s="142">
        <f>IF((E39-'Resultados ISO 140-4'!$G$13)&gt;0,E39-'Resultados ISO 140-4'!$G$13,0)</f>
        <v>0</v>
      </c>
      <c r="CE39" s="142">
        <f>IF((F39-'Resultados ISO 140-4'!$H$13)&gt;0,F39-'Resultados ISO 140-4'!$H$13,0)</f>
        <v>0</v>
      </c>
      <c r="CF39" s="142">
        <f>IF((G39-'Resultados ISO 140-4'!$I$13)&gt;0,G39-'Resultados ISO 140-4'!$I$13,0)</f>
        <v>0</v>
      </c>
      <c r="CG39" s="142">
        <f>IF((H39-'Resultados ISO 140-4'!$J$13)&gt;0,H39-'Resultados ISO 140-4'!$J$13,0)</f>
        <v>0</v>
      </c>
      <c r="CH39" s="142">
        <f>IF((I39-'Resultados ISO 140-4'!$K$13)&gt;0,I39-'Resultados ISO 140-4'!$K$13,0)</f>
        <v>0</v>
      </c>
      <c r="CI39" s="142">
        <f>IF((J39-'Resultados ISO 140-4'!$L$13)&gt;0,J39-'Resultados ISO 140-4'!$L$13,0)</f>
        <v>0</v>
      </c>
      <c r="CJ39" s="142">
        <f>IF((K39-'Resultados ISO 140-4'!$M$13)&gt;0,K39-'Resultados ISO 140-4'!$M$13,0)</f>
        <v>0</v>
      </c>
      <c r="CK39" s="142">
        <f>IF((L39-'Resultados ISO 140-4'!$N$13)&gt;0,L39-'Resultados ISO 140-4'!$N$13,0)</f>
        <v>0</v>
      </c>
      <c r="CL39" s="142">
        <f>IF((M39-'Resultados ISO 140-4'!$O$13)&gt;0,M39-'Resultados ISO 140-4'!$O$13,0)</f>
        <v>0</v>
      </c>
      <c r="CM39" s="142">
        <f>IF((N39-'Resultados ISO 140-4'!$P$13)&gt;0,N39-'Resultados ISO 140-4'!$P$13,0)</f>
        <v>0</v>
      </c>
      <c r="CN39" s="142">
        <f>IF((O39-'Resultados ISO 140-4'!$Q$13)&gt;0,O39-'Resultados ISO 140-4'!$Q$13,0)</f>
        <v>0</v>
      </c>
      <c r="CO39" s="142">
        <f>IF((P39-'Resultados ISO 140-4'!$R$13)&gt;0,P39-'Resultados ISO 140-4'!$R$13,0)</f>
        <v>0</v>
      </c>
      <c r="CP39" s="142">
        <f>IF((Q39-'Resultados ISO 140-4'!$S$13)&gt;0,Q39-'Resultados ISO 140-4'!$S$13,0)</f>
        <v>0</v>
      </c>
      <c r="CQ39" s="142">
        <f>IF((R39-'Resultados ISO 140-4'!$T$13)&gt;0,R39-'Resultados ISO 140-4'!$T$13,0)</f>
        <v>0</v>
      </c>
      <c r="CR39" s="143">
        <f>IF((S39-'Resultados ISO 140-4'!$U$13)&gt;0,S39-'Resultados ISO 140-4'!$U$13,0)</f>
        <v>0</v>
      </c>
      <c r="CS39" s="127">
        <f t="shared" si="32"/>
        <v>0</v>
      </c>
      <c r="CT39" s="128">
        <f t="shared" si="27"/>
        <v>49</v>
      </c>
      <c r="CU39" s="118">
        <f t="shared" si="33"/>
        <v>0</v>
      </c>
      <c r="CV39" s="118">
        <f t="shared" si="28"/>
        <v>0</v>
      </c>
    </row>
    <row r="40" spans="1:100" ht="14.25">
      <c r="B40" s="129">
        <v>4</v>
      </c>
      <c r="C40" s="147">
        <f t="shared" si="34"/>
        <v>29</v>
      </c>
      <c r="D40" s="132">
        <f t="shared" si="35"/>
        <v>32</v>
      </c>
      <c r="E40" s="132">
        <f t="shared" si="36"/>
        <v>35</v>
      </c>
      <c r="F40" s="132">
        <f t="shared" si="37"/>
        <v>38</v>
      </c>
      <c r="G40" s="132">
        <f t="shared" si="38"/>
        <v>41</v>
      </c>
      <c r="H40" s="132">
        <f t="shared" si="39"/>
        <v>44</v>
      </c>
      <c r="I40" s="132">
        <f t="shared" si="40"/>
        <v>47</v>
      </c>
      <c r="J40" s="132">
        <f t="shared" si="41"/>
        <v>48</v>
      </c>
      <c r="K40" s="132">
        <f t="shared" si="42"/>
        <v>49</v>
      </c>
      <c r="L40" s="132">
        <f t="shared" si="43"/>
        <v>50</v>
      </c>
      <c r="M40" s="132">
        <f t="shared" si="44"/>
        <v>51</v>
      </c>
      <c r="N40" s="132">
        <f t="shared" si="45"/>
        <v>52</v>
      </c>
      <c r="O40" s="132">
        <f t="shared" si="46"/>
        <v>52</v>
      </c>
      <c r="P40" s="132">
        <f t="shared" si="47"/>
        <v>52</v>
      </c>
      <c r="Q40" s="132">
        <f t="shared" si="48"/>
        <v>52</v>
      </c>
      <c r="R40" s="132">
        <f t="shared" si="49"/>
        <v>52</v>
      </c>
      <c r="S40" s="133">
        <f t="shared" si="50"/>
        <v>52</v>
      </c>
      <c r="U40" s="147">
        <f>IF((C40-'Resultados ISO 140-4'!$E$7)&gt;0,C40-'Resultados ISO 140-4'!$E$7,0)</f>
        <v>0</v>
      </c>
      <c r="V40" s="132">
        <f>IF((D40-'Resultados ISO 140-4'!$F$7)&gt;0,D40-'Resultados ISO 140-4'!$F$7,0)</f>
        <v>0</v>
      </c>
      <c r="W40" s="132">
        <f>IF((E40-'Resultados ISO 140-4'!$G$7)&gt;0,E40-'Resultados ISO 140-4'!$G$7,0)</f>
        <v>0</v>
      </c>
      <c r="X40" s="132">
        <f>IF((F40-'Resultados ISO 140-4'!$H$7)&gt;0,F40-'Resultados ISO 140-4'!$H$7,0)</f>
        <v>0</v>
      </c>
      <c r="Y40" s="132">
        <f>IF((G40-'Resultados ISO 140-4'!$I$7)&gt;0,G40-'Resultados ISO 140-4'!$I$7,0)</f>
        <v>0</v>
      </c>
      <c r="Z40" s="132">
        <f>IF((H40-'Resultados ISO 140-4'!$J$7)&gt;0,H40-'Resultados ISO 140-4'!$J$7,0)</f>
        <v>0</v>
      </c>
      <c r="AA40" s="132">
        <f>IF((I40-'Resultados ISO 140-4'!$K$7)&gt;0,I40-'Resultados ISO 140-4'!$K$7,0)</f>
        <v>0</v>
      </c>
      <c r="AB40" s="132">
        <f>IF((J40-'Resultados ISO 140-4'!$L$7)&gt;0,J40-'Resultados ISO 140-4'!$L$7,0)</f>
        <v>0</v>
      </c>
      <c r="AC40" s="132">
        <f>IF((K40-'Resultados ISO 140-4'!$M$7)&gt;0,K40-'Resultados ISO 140-4'!$M$7,0)</f>
        <v>0</v>
      </c>
      <c r="AD40" s="132">
        <f>IF((L40-'Resultados ISO 140-4'!$N$7)&gt;0,L40-'Resultados ISO 140-4'!$N$7,0)</f>
        <v>0</v>
      </c>
      <c r="AE40" s="132">
        <f>IF((M40-'Resultados ISO 140-4'!$O$7)&gt;0,M40-'Resultados ISO 140-4'!$O$7,0)</f>
        <v>0</v>
      </c>
      <c r="AF40" s="132">
        <f>IF((N40-'Resultados ISO 140-4'!$P$7)&gt;0,N40-'Resultados ISO 140-4'!$P$7,0)</f>
        <v>0</v>
      </c>
      <c r="AG40" s="132">
        <f>IF((O40-'Resultados ISO 140-4'!$Q$7)&gt;0,O40-'Resultados ISO 140-4'!$Q$7,0)</f>
        <v>0</v>
      </c>
      <c r="AH40" s="132">
        <f>IF((P40-'Resultados ISO 140-4'!$R$7)&gt;0,P40-'Resultados ISO 140-4'!$R$7,0)</f>
        <v>0</v>
      </c>
      <c r="AI40" s="132">
        <f>IF((Q40-'Resultados ISO 140-4'!$S$7)&gt;0,Q40-'Resultados ISO 140-4'!$S$7,0)</f>
        <v>0</v>
      </c>
      <c r="AJ40" s="133">
        <f>IF((R40-'Resultados ISO 140-4'!$T$7)&gt;0,R40-'Resultados ISO 140-4'!$T$7,0)</f>
        <v>0</v>
      </c>
      <c r="AK40" s="148">
        <f t="shared" si="21"/>
        <v>0</v>
      </c>
      <c r="AL40" s="118">
        <f t="shared" si="29"/>
        <v>0</v>
      </c>
      <c r="AM40" s="116">
        <f t="shared" si="22"/>
        <v>0</v>
      </c>
      <c r="AO40" s="147">
        <f>IF((C40-'Resultados ISO 140-4'!$E$9)&gt;0,C40-'Resultados ISO 140-4'!$E$9,0)</f>
        <v>0</v>
      </c>
      <c r="AP40" s="132">
        <f>IF((D40-'Resultados ISO 140-4'!$F$9)&gt;0,D40-'Resultados ISO 140-4'!$F$9,0)</f>
        <v>0</v>
      </c>
      <c r="AQ40" s="132">
        <f>IF((E40-'Resultados ISO 140-4'!$G$9)&gt;0,E40-'Resultados ISO 140-4'!$G$9,0)</f>
        <v>0</v>
      </c>
      <c r="AR40" s="132">
        <f>IF((F40-'Resultados ISO 140-4'!$H$9)&gt;0,F40-'Resultados ISO 140-4'!$H$9,0)</f>
        <v>0</v>
      </c>
      <c r="AS40" s="132">
        <f>IF((G40-'Resultados ISO 140-4'!$I$9)&gt;0,G40-'Resultados ISO 140-4'!$I$9,0)</f>
        <v>0</v>
      </c>
      <c r="AT40" s="132">
        <f>IF((H40-'Resultados ISO 140-4'!$J$9)&gt;0,H40-'Resultados ISO 140-4'!$J$9,0)</f>
        <v>0</v>
      </c>
      <c r="AU40" s="132">
        <f>IF((I40-'Resultados ISO 140-4'!$K$9)&gt;0,I40-'Resultados ISO 140-4'!$K$9,0)</f>
        <v>0</v>
      </c>
      <c r="AV40" s="132">
        <f>IF((J40-'Resultados ISO 140-4'!$L$9)&gt;0,J40-'Resultados ISO 140-4'!$L$9,0)</f>
        <v>0</v>
      </c>
      <c r="AW40" s="132">
        <f>IF((K40-'Resultados ISO 140-4'!$M$9)&gt;0,K40-'Resultados ISO 140-4'!$M$9,0)</f>
        <v>0</v>
      </c>
      <c r="AX40" s="132">
        <f>IF((L40-'Resultados ISO 140-4'!$N$9)&gt;0,L40-'Resultados ISO 140-4'!$N$9,0)</f>
        <v>0</v>
      </c>
      <c r="AY40" s="132">
        <f>IF((M40-'Resultados ISO 140-4'!$O$9)&gt;0,M40-'Resultados ISO 140-4'!$O$9,0)</f>
        <v>0</v>
      </c>
      <c r="AZ40" s="132">
        <f>IF((N40-'Resultados ISO 140-4'!$P$9)&gt;0,N40-'Resultados ISO 140-4'!$P$9,0)</f>
        <v>0</v>
      </c>
      <c r="BA40" s="132">
        <f>IF((O40-'Resultados ISO 140-4'!$Q$9)&gt;0,O40-'Resultados ISO 140-4'!$Q$9,0)</f>
        <v>0</v>
      </c>
      <c r="BB40" s="132">
        <f>IF((P40-'Resultados ISO 140-4'!$R$9)&gt;0,P40-'Resultados ISO 140-4'!$R$9,0)</f>
        <v>0</v>
      </c>
      <c r="BC40" s="132">
        <f>IF((Q40-'Resultados ISO 140-4'!$S$9)&gt;0,Q40-'Resultados ISO 140-4'!$S$9,0)</f>
        <v>0</v>
      </c>
      <c r="BD40" s="133">
        <f>IF((R40-'Resultados ISO 140-4'!$T$9)&gt;0,R40-'Resultados ISO 140-4'!$T$9,0)</f>
        <v>0</v>
      </c>
      <c r="BE40" s="128">
        <f t="shared" si="23"/>
        <v>0</v>
      </c>
      <c r="BF40" s="137">
        <f t="shared" si="30"/>
        <v>0</v>
      </c>
      <c r="BG40" s="118">
        <f t="shared" si="24"/>
        <v>0</v>
      </c>
      <c r="BH40" s="119"/>
      <c r="BI40" s="146">
        <f>IF((C40-'Resultados ISO 140-4'!$E$11)&gt;0,C40-'Resultados ISO 140-4'!$E$11,0)</f>
        <v>0</v>
      </c>
      <c r="BJ40" s="145">
        <f>IF((D40-'Resultados ISO 140-4'!$F$11)&gt;0,D40-'Resultados ISO 140-4'!$F$11,0)</f>
        <v>0</v>
      </c>
      <c r="BK40" s="145">
        <f>IF((E40-'Resultados ISO 140-4'!$G$11)&gt;0,E40-'Resultados ISO 140-4'!$G$11,0)</f>
        <v>0</v>
      </c>
      <c r="BL40" s="145">
        <f>IF((F40-'Resultados ISO 140-4'!$H$11)&gt;0,F40-'Resultados ISO 140-4'!$H$11,0)</f>
        <v>0</v>
      </c>
      <c r="BM40" s="145">
        <f>IF((G40-'Resultados ISO 140-4'!$I$11)&gt;0,G40-'Resultados ISO 140-4'!$I$11,0)</f>
        <v>0</v>
      </c>
      <c r="BN40" s="145">
        <f>IF((H40-'Resultados ISO 140-4'!$J$11)&gt;0,H40-'Resultados ISO 140-4'!$J$11,0)</f>
        <v>0</v>
      </c>
      <c r="BO40" s="145">
        <f>IF((I40-'Resultados ISO 140-4'!$K$11)&gt;0,I40-'Resultados ISO 140-4'!$K$11,0)</f>
        <v>0</v>
      </c>
      <c r="BP40" s="145">
        <f>IF((J40-'Resultados ISO 140-4'!$L$11)&gt;0,J40-'Resultados ISO 140-4'!$L$11,0)</f>
        <v>0</v>
      </c>
      <c r="BQ40" s="145">
        <f>IF((K40-'Resultados ISO 140-4'!$M$11)&gt;0,K40-'Resultados ISO 140-4'!$M$11,0)</f>
        <v>0</v>
      </c>
      <c r="BR40" s="145">
        <f>IF((L40-'Resultados ISO 140-4'!$N$11)&gt;0,L40-'Resultados ISO 140-4'!$N$11,0)</f>
        <v>0</v>
      </c>
      <c r="BS40" s="145">
        <f>IF((M40-'Resultados ISO 140-4'!$O$11)&gt;0,M40-'Resultados ISO 140-4'!$O$11,0)</f>
        <v>0</v>
      </c>
      <c r="BT40" s="145">
        <f>IF((N40-'Resultados ISO 140-4'!$P$11)&gt;0,N40-'Resultados ISO 140-4'!$P$11,0)</f>
        <v>0</v>
      </c>
      <c r="BU40" s="145">
        <f>IF((O40-'Resultados ISO 140-4'!$Q$11)&gt;0,O40-'Resultados ISO 140-4'!$Q$11,0)</f>
        <v>0</v>
      </c>
      <c r="BV40" s="145">
        <f>IF((P40-'Resultados ISO 140-4'!$R$11)&gt;0,P40-'Resultados ISO 140-4'!$R$11,0)</f>
        <v>0</v>
      </c>
      <c r="BW40" s="145">
        <f>IF((Q40-'Resultados ISO 140-4'!$S$11)&gt;0,Q40-'Resultados ISO 140-4'!$S$11,0)</f>
        <v>0</v>
      </c>
      <c r="BX40" s="144">
        <f>IF((R40-'Resultados ISO 140-4'!$T$11)&gt;0,R40-'Resultados ISO 140-4'!$T$11,0)</f>
        <v>0</v>
      </c>
      <c r="BY40" s="119">
        <f t="shared" si="25"/>
        <v>0</v>
      </c>
      <c r="BZ40" s="118">
        <f t="shared" si="31"/>
        <v>0</v>
      </c>
      <c r="CA40" s="118">
        <f t="shared" si="26"/>
        <v>0</v>
      </c>
      <c r="CB40" s="119"/>
      <c r="CC40" s="141">
        <f>IF((D40-'Resultados ISO 140-4'!$F$13)&gt;0,D40-'Resultados ISO 140-4'!$F$13,0)</f>
        <v>0</v>
      </c>
      <c r="CD40" s="142">
        <f>IF((E40-'Resultados ISO 140-4'!$G$13)&gt;0,E40-'Resultados ISO 140-4'!$G$13,0)</f>
        <v>0</v>
      </c>
      <c r="CE40" s="142">
        <f>IF((F40-'Resultados ISO 140-4'!$H$13)&gt;0,F40-'Resultados ISO 140-4'!$H$13,0)</f>
        <v>0</v>
      </c>
      <c r="CF40" s="142">
        <f>IF((G40-'Resultados ISO 140-4'!$I$13)&gt;0,G40-'Resultados ISO 140-4'!$I$13,0)</f>
        <v>0</v>
      </c>
      <c r="CG40" s="142">
        <f>IF((H40-'Resultados ISO 140-4'!$J$13)&gt;0,H40-'Resultados ISO 140-4'!$J$13,0)</f>
        <v>0</v>
      </c>
      <c r="CH40" s="142">
        <f>IF((I40-'Resultados ISO 140-4'!$K$13)&gt;0,I40-'Resultados ISO 140-4'!$K$13,0)</f>
        <v>0</v>
      </c>
      <c r="CI40" s="142">
        <f>IF((J40-'Resultados ISO 140-4'!$L$13)&gt;0,J40-'Resultados ISO 140-4'!$L$13,0)</f>
        <v>0</v>
      </c>
      <c r="CJ40" s="142">
        <f>IF((K40-'Resultados ISO 140-4'!$M$13)&gt;0,K40-'Resultados ISO 140-4'!$M$13,0)</f>
        <v>0</v>
      </c>
      <c r="CK40" s="142">
        <f>IF((L40-'Resultados ISO 140-4'!$N$13)&gt;0,L40-'Resultados ISO 140-4'!$N$13,0)</f>
        <v>0</v>
      </c>
      <c r="CL40" s="142">
        <f>IF((M40-'Resultados ISO 140-4'!$O$13)&gt;0,M40-'Resultados ISO 140-4'!$O$13,0)</f>
        <v>0</v>
      </c>
      <c r="CM40" s="142">
        <f>IF((N40-'Resultados ISO 140-4'!$P$13)&gt;0,N40-'Resultados ISO 140-4'!$P$13,0)</f>
        <v>0</v>
      </c>
      <c r="CN40" s="142">
        <f>IF((O40-'Resultados ISO 140-4'!$Q$13)&gt;0,O40-'Resultados ISO 140-4'!$Q$13,0)</f>
        <v>0</v>
      </c>
      <c r="CO40" s="142">
        <f>IF((P40-'Resultados ISO 140-4'!$R$13)&gt;0,P40-'Resultados ISO 140-4'!$R$13,0)</f>
        <v>0</v>
      </c>
      <c r="CP40" s="142">
        <f>IF((Q40-'Resultados ISO 140-4'!$S$13)&gt;0,Q40-'Resultados ISO 140-4'!$S$13,0)</f>
        <v>0</v>
      </c>
      <c r="CQ40" s="142">
        <f>IF((R40-'Resultados ISO 140-4'!$T$13)&gt;0,R40-'Resultados ISO 140-4'!$T$13,0)</f>
        <v>0</v>
      </c>
      <c r="CR40" s="143">
        <f>IF((S40-'Resultados ISO 140-4'!$U$13)&gt;0,S40-'Resultados ISO 140-4'!$U$13,0)</f>
        <v>0</v>
      </c>
      <c r="CS40" s="127">
        <f t="shared" si="32"/>
        <v>0</v>
      </c>
      <c r="CT40" s="128">
        <f t="shared" si="27"/>
        <v>48</v>
      </c>
      <c r="CU40" s="118">
        <f t="shared" si="33"/>
        <v>0</v>
      </c>
      <c r="CV40" s="118">
        <f t="shared" si="28"/>
        <v>0</v>
      </c>
    </row>
    <row r="41" spans="1:100" ht="14.25">
      <c r="B41" s="129">
        <v>5</v>
      </c>
      <c r="C41" s="147">
        <f t="shared" si="34"/>
        <v>28</v>
      </c>
      <c r="D41" s="132">
        <f t="shared" si="35"/>
        <v>31</v>
      </c>
      <c r="E41" s="132">
        <f t="shared" si="36"/>
        <v>34</v>
      </c>
      <c r="F41" s="132">
        <f t="shared" si="37"/>
        <v>37</v>
      </c>
      <c r="G41" s="132">
        <f t="shared" si="38"/>
        <v>40</v>
      </c>
      <c r="H41" s="132">
        <f t="shared" si="39"/>
        <v>43</v>
      </c>
      <c r="I41" s="132">
        <f t="shared" si="40"/>
        <v>46</v>
      </c>
      <c r="J41" s="132">
        <f t="shared" si="41"/>
        <v>47</v>
      </c>
      <c r="K41" s="132">
        <f t="shared" si="42"/>
        <v>48</v>
      </c>
      <c r="L41" s="132">
        <f t="shared" si="43"/>
        <v>49</v>
      </c>
      <c r="M41" s="132">
        <f t="shared" si="44"/>
        <v>50</v>
      </c>
      <c r="N41" s="132">
        <f t="shared" si="45"/>
        <v>51</v>
      </c>
      <c r="O41" s="132">
        <f t="shared" si="46"/>
        <v>51</v>
      </c>
      <c r="P41" s="132">
        <f t="shared" si="47"/>
        <v>51</v>
      </c>
      <c r="Q41" s="132">
        <f t="shared" si="48"/>
        <v>51</v>
      </c>
      <c r="R41" s="132">
        <f t="shared" si="49"/>
        <v>51</v>
      </c>
      <c r="S41" s="133">
        <f t="shared" si="50"/>
        <v>51</v>
      </c>
      <c r="U41" s="147">
        <f>IF((C41-'Resultados ISO 140-4'!$E$7)&gt;0,C41-'Resultados ISO 140-4'!$E$7,0)</f>
        <v>0</v>
      </c>
      <c r="V41" s="132">
        <f>IF((D41-'Resultados ISO 140-4'!$F$7)&gt;0,D41-'Resultados ISO 140-4'!$F$7,0)</f>
        <v>0</v>
      </c>
      <c r="W41" s="132">
        <f>IF((E41-'Resultados ISO 140-4'!$G$7)&gt;0,E41-'Resultados ISO 140-4'!$G$7,0)</f>
        <v>0</v>
      </c>
      <c r="X41" s="132">
        <f>IF((F41-'Resultados ISO 140-4'!$H$7)&gt;0,F41-'Resultados ISO 140-4'!$H$7,0)</f>
        <v>0</v>
      </c>
      <c r="Y41" s="132">
        <f>IF((G41-'Resultados ISO 140-4'!$I$7)&gt;0,G41-'Resultados ISO 140-4'!$I$7,0)</f>
        <v>0</v>
      </c>
      <c r="Z41" s="132">
        <f>IF((H41-'Resultados ISO 140-4'!$J$7)&gt;0,H41-'Resultados ISO 140-4'!$J$7,0)</f>
        <v>0</v>
      </c>
      <c r="AA41" s="132">
        <f>IF((I41-'Resultados ISO 140-4'!$K$7)&gt;0,I41-'Resultados ISO 140-4'!$K$7,0)</f>
        <v>0</v>
      </c>
      <c r="AB41" s="132">
        <f>IF((J41-'Resultados ISO 140-4'!$L$7)&gt;0,J41-'Resultados ISO 140-4'!$L$7,0)</f>
        <v>0</v>
      </c>
      <c r="AC41" s="132">
        <f>IF((K41-'Resultados ISO 140-4'!$M$7)&gt;0,K41-'Resultados ISO 140-4'!$M$7,0)</f>
        <v>0</v>
      </c>
      <c r="AD41" s="132">
        <f>IF((L41-'Resultados ISO 140-4'!$N$7)&gt;0,L41-'Resultados ISO 140-4'!$N$7,0)</f>
        <v>0</v>
      </c>
      <c r="AE41" s="132">
        <f>IF((M41-'Resultados ISO 140-4'!$O$7)&gt;0,M41-'Resultados ISO 140-4'!$O$7,0)</f>
        <v>0</v>
      </c>
      <c r="AF41" s="132">
        <f>IF((N41-'Resultados ISO 140-4'!$P$7)&gt;0,N41-'Resultados ISO 140-4'!$P$7,0)</f>
        <v>0</v>
      </c>
      <c r="AG41" s="132">
        <f>IF((O41-'Resultados ISO 140-4'!$Q$7)&gt;0,O41-'Resultados ISO 140-4'!$Q$7,0)</f>
        <v>0</v>
      </c>
      <c r="AH41" s="132">
        <f>IF((P41-'Resultados ISO 140-4'!$R$7)&gt;0,P41-'Resultados ISO 140-4'!$R$7,0)</f>
        <v>0</v>
      </c>
      <c r="AI41" s="132">
        <f>IF((Q41-'Resultados ISO 140-4'!$S$7)&gt;0,Q41-'Resultados ISO 140-4'!$S$7,0)</f>
        <v>0</v>
      </c>
      <c r="AJ41" s="133">
        <f>IF((R41-'Resultados ISO 140-4'!$T$7)&gt;0,R41-'Resultados ISO 140-4'!$T$7,0)</f>
        <v>0</v>
      </c>
      <c r="AK41" s="148">
        <f t="shared" si="21"/>
        <v>0</v>
      </c>
      <c r="AL41" s="118">
        <f t="shared" si="29"/>
        <v>0</v>
      </c>
      <c r="AM41" s="116">
        <f t="shared" si="22"/>
        <v>0</v>
      </c>
      <c r="AO41" s="147">
        <f>IF((C41-'Resultados ISO 140-4'!$E$9)&gt;0,C41-'Resultados ISO 140-4'!$E$9,0)</f>
        <v>0</v>
      </c>
      <c r="AP41" s="132">
        <f>IF((D41-'Resultados ISO 140-4'!$F$9)&gt;0,D41-'Resultados ISO 140-4'!$F$9,0)</f>
        <v>0</v>
      </c>
      <c r="AQ41" s="132">
        <f>IF((E41-'Resultados ISO 140-4'!$G$9)&gt;0,E41-'Resultados ISO 140-4'!$G$9,0)</f>
        <v>0</v>
      </c>
      <c r="AR41" s="132">
        <f>IF((F41-'Resultados ISO 140-4'!$H$9)&gt;0,F41-'Resultados ISO 140-4'!$H$9,0)</f>
        <v>0</v>
      </c>
      <c r="AS41" s="132">
        <f>IF((G41-'Resultados ISO 140-4'!$I$9)&gt;0,G41-'Resultados ISO 140-4'!$I$9,0)</f>
        <v>0</v>
      </c>
      <c r="AT41" s="132">
        <f>IF((H41-'Resultados ISO 140-4'!$J$9)&gt;0,H41-'Resultados ISO 140-4'!$J$9,0)</f>
        <v>0</v>
      </c>
      <c r="AU41" s="132">
        <f>IF((I41-'Resultados ISO 140-4'!$K$9)&gt;0,I41-'Resultados ISO 140-4'!$K$9,0)</f>
        <v>0</v>
      </c>
      <c r="AV41" s="132">
        <f>IF((J41-'Resultados ISO 140-4'!$L$9)&gt;0,J41-'Resultados ISO 140-4'!$L$9,0)</f>
        <v>0</v>
      </c>
      <c r="AW41" s="132">
        <f>IF((K41-'Resultados ISO 140-4'!$M$9)&gt;0,K41-'Resultados ISO 140-4'!$M$9,0)</f>
        <v>0</v>
      </c>
      <c r="AX41" s="132">
        <f>IF((L41-'Resultados ISO 140-4'!$N$9)&gt;0,L41-'Resultados ISO 140-4'!$N$9,0)</f>
        <v>0</v>
      </c>
      <c r="AY41" s="132">
        <f>IF((M41-'Resultados ISO 140-4'!$O$9)&gt;0,M41-'Resultados ISO 140-4'!$O$9,0)</f>
        <v>0</v>
      </c>
      <c r="AZ41" s="132">
        <f>IF((N41-'Resultados ISO 140-4'!$P$9)&gt;0,N41-'Resultados ISO 140-4'!$P$9,0)</f>
        <v>0</v>
      </c>
      <c r="BA41" s="132">
        <f>IF((O41-'Resultados ISO 140-4'!$Q$9)&gt;0,O41-'Resultados ISO 140-4'!$Q$9,0)</f>
        <v>0</v>
      </c>
      <c r="BB41" s="132">
        <f>IF((P41-'Resultados ISO 140-4'!$R$9)&gt;0,P41-'Resultados ISO 140-4'!$R$9,0)</f>
        <v>0</v>
      </c>
      <c r="BC41" s="132">
        <f>IF((Q41-'Resultados ISO 140-4'!$S$9)&gt;0,Q41-'Resultados ISO 140-4'!$S$9,0)</f>
        <v>0</v>
      </c>
      <c r="BD41" s="133">
        <f>IF((R41-'Resultados ISO 140-4'!$T$9)&gt;0,R41-'Resultados ISO 140-4'!$T$9,0)</f>
        <v>0</v>
      </c>
      <c r="BE41" s="128">
        <f t="shared" si="23"/>
        <v>0</v>
      </c>
      <c r="BF41" s="137">
        <f t="shared" si="30"/>
        <v>0</v>
      </c>
      <c r="BG41" s="118">
        <f t="shared" si="24"/>
        <v>0</v>
      </c>
      <c r="BH41" s="119"/>
      <c r="BI41" s="146">
        <f>IF((C41-'Resultados ISO 140-4'!$E$11)&gt;0,C41-'Resultados ISO 140-4'!$E$11,0)</f>
        <v>0</v>
      </c>
      <c r="BJ41" s="145">
        <f>IF((D41-'Resultados ISO 140-4'!$F$11)&gt;0,D41-'Resultados ISO 140-4'!$F$11,0)</f>
        <v>0</v>
      </c>
      <c r="BK41" s="145">
        <f>IF((E41-'Resultados ISO 140-4'!$G$11)&gt;0,E41-'Resultados ISO 140-4'!$G$11,0)</f>
        <v>0</v>
      </c>
      <c r="BL41" s="145">
        <f>IF((F41-'Resultados ISO 140-4'!$H$11)&gt;0,F41-'Resultados ISO 140-4'!$H$11,0)</f>
        <v>0</v>
      </c>
      <c r="BM41" s="145">
        <f>IF((G41-'Resultados ISO 140-4'!$I$11)&gt;0,G41-'Resultados ISO 140-4'!$I$11,0)</f>
        <v>0</v>
      </c>
      <c r="BN41" s="145">
        <f>IF((H41-'Resultados ISO 140-4'!$J$11)&gt;0,H41-'Resultados ISO 140-4'!$J$11,0)</f>
        <v>0</v>
      </c>
      <c r="BO41" s="145">
        <f>IF((I41-'Resultados ISO 140-4'!$K$11)&gt;0,I41-'Resultados ISO 140-4'!$K$11,0)</f>
        <v>0</v>
      </c>
      <c r="BP41" s="145">
        <f>IF((J41-'Resultados ISO 140-4'!$L$11)&gt;0,J41-'Resultados ISO 140-4'!$L$11,0)</f>
        <v>0</v>
      </c>
      <c r="BQ41" s="145">
        <f>IF((K41-'Resultados ISO 140-4'!$M$11)&gt;0,K41-'Resultados ISO 140-4'!$M$11,0)</f>
        <v>0</v>
      </c>
      <c r="BR41" s="145">
        <f>IF((L41-'Resultados ISO 140-4'!$N$11)&gt;0,L41-'Resultados ISO 140-4'!$N$11,0)</f>
        <v>0</v>
      </c>
      <c r="BS41" s="145">
        <f>IF((M41-'Resultados ISO 140-4'!$O$11)&gt;0,M41-'Resultados ISO 140-4'!$O$11,0)</f>
        <v>0</v>
      </c>
      <c r="BT41" s="145">
        <f>IF((N41-'Resultados ISO 140-4'!$P$11)&gt;0,N41-'Resultados ISO 140-4'!$P$11,0)</f>
        <v>0</v>
      </c>
      <c r="BU41" s="145">
        <f>IF((O41-'Resultados ISO 140-4'!$Q$11)&gt;0,O41-'Resultados ISO 140-4'!$Q$11,0)</f>
        <v>0</v>
      </c>
      <c r="BV41" s="145">
        <f>IF((P41-'Resultados ISO 140-4'!$R$11)&gt;0,P41-'Resultados ISO 140-4'!$R$11,0)</f>
        <v>0</v>
      </c>
      <c r="BW41" s="145">
        <f>IF((Q41-'Resultados ISO 140-4'!$S$11)&gt;0,Q41-'Resultados ISO 140-4'!$S$11,0)</f>
        <v>0</v>
      </c>
      <c r="BX41" s="144">
        <f>IF((R41-'Resultados ISO 140-4'!$T$11)&gt;0,R41-'Resultados ISO 140-4'!$T$11,0)</f>
        <v>0</v>
      </c>
      <c r="BY41" s="119">
        <f t="shared" si="25"/>
        <v>0</v>
      </c>
      <c r="BZ41" s="118">
        <f t="shared" si="31"/>
        <v>0</v>
      </c>
      <c r="CA41" s="118">
        <f t="shared" si="26"/>
        <v>0</v>
      </c>
      <c r="CB41" s="119"/>
      <c r="CC41" s="141">
        <f>IF((D41-'Resultados ISO 140-4'!$F$13)&gt;0,D41-'Resultados ISO 140-4'!$F$13,0)</f>
        <v>0</v>
      </c>
      <c r="CD41" s="142">
        <f>IF((E41-'Resultados ISO 140-4'!$G$13)&gt;0,E41-'Resultados ISO 140-4'!$G$13,0)</f>
        <v>0</v>
      </c>
      <c r="CE41" s="142">
        <f>IF((F41-'Resultados ISO 140-4'!$H$13)&gt;0,F41-'Resultados ISO 140-4'!$H$13,0)</f>
        <v>0</v>
      </c>
      <c r="CF41" s="142">
        <f>IF((G41-'Resultados ISO 140-4'!$I$13)&gt;0,G41-'Resultados ISO 140-4'!$I$13,0)</f>
        <v>0</v>
      </c>
      <c r="CG41" s="142">
        <f>IF((H41-'Resultados ISO 140-4'!$J$13)&gt;0,H41-'Resultados ISO 140-4'!$J$13,0)</f>
        <v>0</v>
      </c>
      <c r="CH41" s="142">
        <f>IF((I41-'Resultados ISO 140-4'!$K$13)&gt;0,I41-'Resultados ISO 140-4'!$K$13,0)</f>
        <v>0</v>
      </c>
      <c r="CI41" s="142">
        <f>IF((J41-'Resultados ISO 140-4'!$L$13)&gt;0,J41-'Resultados ISO 140-4'!$L$13,0)</f>
        <v>0</v>
      </c>
      <c r="CJ41" s="142">
        <f>IF((K41-'Resultados ISO 140-4'!$M$13)&gt;0,K41-'Resultados ISO 140-4'!$M$13,0)</f>
        <v>0</v>
      </c>
      <c r="CK41" s="142">
        <f>IF((L41-'Resultados ISO 140-4'!$N$13)&gt;0,L41-'Resultados ISO 140-4'!$N$13,0)</f>
        <v>0</v>
      </c>
      <c r="CL41" s="142">
        <f>IF((M41-'Resultados ISO 140-4'!$O$13)&gt;0,M41-'Resultados ISO 140-4'!$O$13,0)</f>
        <v>0</v>
      </c>
      <c r="CM41" s="142">
        <f>IF((N41-'Resultados ISO 140-4'!$P$13)&gt;0,N41-'Resultados ISO 140-4'!$P$13,0)</f>
        <v>0</v>
      </c>
      <c r="CN41" s="142">
        <f>IF((O41-'Resultados ISO 140-4'!$Q$13)&gt;0,O41-'Resultados ISO 140-4'!$Q$13,0)</f>
        <v>0</v>
      </c>
      <c r="CO41" s="142">
        <f>IF((P41-'Resultados ISO 140-4'!$R$13)&gt;0,P41-'Resultados ISO 140-4'!$R$13,0)</f>
        <v>0</v>
      </c>
      <c r="CP41" s="142">
        <f>IF((Q41-'Resultados ISO 140-4'!$S$13)&gt;0,Q41-'Resultados ISO 140-4'!$S$13,0)</f>
        <v>0</v>
      </c>
      <c r="CQ41" s="142">
        <f>IF((R41-'Resultados ISO 140-4'!$T$13)&gt;0,R41-'Resultados ISO 140-4'!$T$13,0)</f>
        <v>0</v>
      </c>
      <c r="CR41" s="143">
        <f>IF((S41-'Resultados ISO 140-4'!$U$13)&gt;0,S41-'Resultados ISO 140-4'!$U$13,0)</f>
        <v>0</v>
      </c>
      <c r="CS41" s="127">
        <f t="shared" si="32"/>
        <v>0</v>
      </c>
      <c r="CT41" s="128">
        <f t="shared" si="27"/>
        <v>47</v>
      </c>
      <c r="CU41" s="118">
        <f t="shared" si="33"/>
        <v>0</v>
      </c>
      <c r="CV41" s="118">
        <f t="shared" si="28"/>
        <v>0</v>
      </c>
    </row>
    <row r="42" spans="1:100" ht="14.25">
      <c r="B42" s="129">
        <v>6</v>
      </c>
      <c r="C42" s="147">
        <f t="shared" si="34"/>
        <v>27</v>
      </c>
      <c r="D42" s="132">
        <f t="shared" si="35"/>
        <v>30</v>
      </c>
      <c r="E42" s="132">
        <f t="shared" si="36"/>
        <v>33</v>
      </c>
      <c r="F42" s="132">
        <f t="shared" si="37"/>
        <v>36</v>
      </c>
      <c r="G42" s="132">
        <f t="shared" si="38"/>
        <v>39</v>
      </c>
      <c r="H42" s="132">
        <f t="shared" si="39"/>
        <v>42</v>
      </c>
      <c r="I42" s="132">
        <f t="shared" si="40"/>
        <v>45</v>
      </c>
      <c r="J42" s="132">
        <f t="shared" si="41"/>
        <v>46</v>
      </c>
      <c r="K42" s="132">
        <f t="shared" si="42"/>
        <v>47</v>
      </c>
      <c r="L42" s="132">
        <f t="shared" si="43"/>
        <v>48</v>
      </c>
      <c r="M42" s="132">
        <f t="shared" si="44"/>
        <v>49</v>
      </c>
      <c r="N42" s="132">
        <f t="shared" si="45"/>
        <v>50</v>
      </c>
      <c r="O42" s="132">
        <f t="shared" si="46"/>
        <v>50</v>
      </c>
      <c r="P42" s="132">
        <f t="shared" si="47"/>
        <v>50</v>
      </c>
      <c r="Q42" s="132">
        <f t="shared" si="48"/>
        <v>50</v>
      </c>
      <c r="R42" s="132">
        <f t="shared" si="49"/>
        <v>50</v>
      </c>
      <c r="S42" s="133">
        <f t="shared" si="50"/>
        <v>50</v>
      </c>
      <c r="U42" s="147">
        <f>IF((C42-'Resultados ISO 140-4'!$E$7)&gt;0,C42-'Resultados ISO 140-4'!$E$7,0)</f>
        <v>0</v>
      </c>
      <c r="V42" s="132">
        <f>IF((D42-'Resultados ISO 140-4'!$F$7)&gt;0,D42-'Resultados ISO 140-4'!$F$7,0)</f>
        <v>0</v>
      </c>
      <c r="W42" s="132">
        <f>IF((E42-'Resultados ISO 140-4'!$G$7)&gt;0,E42-'Resultados ISO 140-4'!$G$7,0)</f>
        <v>0</v>
      </c>
      <c r="X42" s="132">
        <f>IF((F42-'Resultados ISO 140-4'!$H$7)&gt;0,F42-'Resultados ISO 140-4'!$H$7,0)</f>
        <v>0</v>
      </c>
      <c r="Y42" s="132">
        <f>IF((G42-'Resultados ISO 140-4'!$I$7)&gt;0,G42-'Resultados ISO 140-4'!$I$7,0)</f>
        <v>0</v>
      </c>
      <c r="Z42" s="132">
        <f>IF((H42-'Resultados ISO 140-4'!$J$7)&gt;0,H42-'Resultados ISO 140-4'!$J$7,0)</f>
        <v>0</v>
      </c>
      <c r="AA42" s="132">
        <f>IF((I42-'Resultados ISO 140-4'!$K$7)&gt;0,I42-'Resultados ISO 140-4'!$K$7,0)</f>
        <v>0</v>
      </c>
      <c r="AB42" s="132">
        <f>IF((J42-'Resultados ISO 140-4'!$L$7)&gt;0,J42-'Resultados ISO 140-4'!$L$7,0)</f>
        <v>0</v>
      </c>
      <c r="AC42" s="132">
        <f>IF((K42-'Resultados ISO 140-4'!$M$7)&gt;0,K42-'Resultados ISO 140-4'!$M$7,0)</f>
        <v>0</v>
      </c>
      <c r="AD42" s="132">
        <f>IF((L42-'Resultados ISO 140-4'!$N$7)&gt;0,L42-'Resultados ISO 140-4'!$N$7,0)</f>
        <v>0</v>
      </c>
      <c r="AE42" s="132">
        <f>IF((M42-'Resultados ISO 140-4'!$O$7)&gt;0,M42-'Resultados ISO 140-4'!$O$7,0)</f>
        <v>0</v>
      </c>
      <c r="AF42" s="132">
        <f>IF((N42-'Resultados ISO 140-4'!$P$7)&gt;0,N42-'Resultados ISO 140-4'!$P$7,0)</f>
        <v>0</v>
      </c>
      <c r="AG42" s="132">
        <f>IF((O42-'Resultados ISO 140-4'!$Q$7)&gt;0,O42-'Resultados ISO 140-4'!$Q$7,0)</f>
        <v>0</v>
      </c>
      <c r="AH42" s="132">
        <f>IF((P42-'Resultados ISO 140-4'!$R$7)&gt;0,P42-'Resultados ISO 140-4'!$R$7,0)</f>
        <v>0</v>
      </c>
      <c r="AI42" s="132">
        <f>IF((Q42-'Resultados ISO 140-4'!$S$7)&gt;0,Q42-'Resultados ISO 140-4'!$S$7,0)</f>
        <v>0</v>
      </c>
      <c r="AJ42" s="133">
        <f>IF((R42-'Resultados ISO 140-4'!$T$7)&gt;0,R42-'Resultados ISO 140-4'!$T$7,0)</f>
        <v>0</v>
      </c>
      <c r="AK42" s="148">
        <f t="shared" si="21"/>
        <v>0</v>
      </c>
      <c r="AL42" s="118">
        <f t="shared" si="29"/>
        <v>0</v>
      </c>
      <c r="AM42" s="116">
        <f t="shared" si="22"/>
        <v>0</v>
      </c>
      <c r="AO42" s="147">
        <f>IF((C42-'Resultados ISO 140-4'!$E$9)&gt;0,C42-'Resultados ISO 140-4'!$E$9,0)</f>
        <v>0</v>
      </c>
      <c r="AP42" s="132">
        <f>IF((D42-'Resultados ISO 140-4'!$F$9)&gt;0,D42-'Resultados ISO 140-4'!$F$9,0)</f>
        <v>0</v>
      </c>
      <c r="AQ42" s="132">
        <f>IF((E42-'Resultados ISO 140-4'!$G$9)&gt;0,E42-'Resultados ISO 140-4'!$G$9,0)</f>
        <v>0</v>
      </c>
      <c r="AR42" s="132">
        <f>IF((F42-'Resultados ISO 140-4'!$H$9)&gt;0,F42-'Resultados ISO 140-4'!$H$9,0)</f>
        <v>0</v>
      </c>
      <c r="AS42" s="132">
        <f>IF((G42-'Resultados ISO 140-4'!$I$9)&gt;0,G42-'Resultados ISO 140-4'!$I$9,0)</f>
        <v>0</v>
      </c>
      <c r="AT42" s="132">
        <f>IF((H42-'Resultados ISO 140-4'!$J$9)&gt;0,H42-'Resultados ISO 140-4'!$J$9,0)</f>
        <v>0</v>
      </c>
      <c r="AU42" s="132">
        <f>IF((I42-'Resultados ISO 140-4'!$K$9)&gt;0,I42-'Resultados ISO 140-4'!$K$9,0)</f>
        <v>0</v>
      </c>
      <c r="AV42" s="132">
        <f>IF((J42-'Resultados ISO 140-4'!$L$9)&gt;0,J42-'Resultados ISO 140-4'!$L$9,0)</f>
        <v>0</v>
      </c>
      <c r="AW42" s="132">
        <f>IF((K42-'Resultados ISO 140-4'!$M$9)&gt;0,K42-'Resultados ISO 140-4'!$M$9,0)</f>
        <v>0</v>
      </c>
      <c r="AX42" s="132">
        <f>IF((L42-'Resultados ISO 140-4'!$N$9)&gt;0,L42-'Resultados ISO 140-4'!$N$9,0)</f>
        <v>0</v>
      </c>
      <c r="AY42" s="132">
        <f>IF((M42-'Resultados ISO 140-4'!$O$9)&gt;0,M42-'Resultados ISO 140-4'!$O$9,0)</f>
        <v>0</v>
      </c>
      <c r="AZ42" s="132">
        <f>IF((N42-'Resultados ISO 140-4'!$P$9)&gt;0,N42-'Resultados ISO 140-4'!$P$9,0)</f>
        <v>0</v>
      </c>
      <c r="BA42" s="132">
        <f>IF((O42-'Resultados ISO 140-4'!$Q$9)&gt;0,O42-'Resultados ISO 140-4'!$Q$9,0)</f>
        <v>0</v>
      </c>
      <c r="BB42" s="132">
        <f>IF((P42-'Resultados ISO 140-4'!$R$9)&gt;0,P42-'Resultados ISO 140-4'!$R$9,0)</f>
        <v>0</v>
      </c>
      <c r="BC42" s="132">
        <f>IF((Q42-'Resultados ISO 140-4'!$S$9)&gt;0,Q42-'Resultados ISO 140-4'!$S$9,0)</f>
        <v>0</v>
      </c>
      <c r="BD42" s="133">
        <f>IF((R42-'Resultados ISO 140-4'!$T$9)&gt;0,R42-'Resultados ISO 140-4'!$T$9,0)</f>
        <v>0</v>
      </c>
      <c r="BE42" s="128">
        <f t="shared" si="23"/>
        <v>0</v>
      </c>
      <c r="BF42" s="137">
        <f t="shared" si="30"/>
        <v>0</v>
      </c>
      <c r="BG42" s="118">
        <f t="shared" si="24"/>
        <v>0</v>
      </c>
      <c r="BH42" s="119"/>
      <c r="BI42" s="146">
        <f>IF((C42-'Resultados ISO 140-4'!$E$11)&gt;0,C42-'Resultados ISO 140-4'!$E$11,0)</f>
        <v>0</v>
      </c>
      <c r="BJ42" s="145">
        <f>IF((D42-'Resultados ISO 140-4'!$F$11)&gt;0,D42-'Resultados ISO 140-4'!$F$11,0)</f>
        <v>0</v>
      </c>
      <c r="BK42" s="145">
        <f>IF((E42-'Resultados ISO 140-4'!$G$11)&gt;0,E42-'Resultados ISO 140-4'!$G$11,0)</f>
        <v>0</v>
      </c>
      <c r="BL42" s="145">
        <f>IF((F42-'Resultados ISO 140-4'!$H$11)&gt;0,F42-'Resultados ISO 140-4'!$H$11,0)</f>
        <v>0</v>
      </c>
      <c r="BM42" s="145">
        <f>IF((G42-'Resultados ISO 140-4'!$I$11)&gt;0,G42-'Resultados ISO 140-4'!$I$11,0)</f>
        <v>0</v>
      </c>
      <c r="BN42" s="145">
        <f>IF((H42-'Resultados ISO 140-4'!$J$11)&gt;0,H42-'Resultados ISO 140-4'!$J$11,0)</f>
        <v>0</v>
      </c>
      <c r="BO42" s="145">
        <f>IF((I42-'Resultados ISO 140-4'!$K$11)&gt;0,I42-'Resultados ISO 140-4'!$K$11,0)</f>
        <v>0</v>
      </c>
      <c r="BP42" s="145">
        <f>IF((J42-'Resultados ISO 140-4'!$L$11)&gt;0,J42-'Resultados ISO 140-4'!$L$11,0)</f>
        <v>0</v>
      </c>
      <c r="BQ42" s="145">
        <f>IF((K42-'Resultados ISO 140-4'!$M$11)&gt;0,K42-'Resultados ISO 140-4'!$M$11,0)</f>
        <v>0</v>
      </c>
      <c r="BR42" s="145">
        <f>IF((L42-'Resultados ISO 140-4'!$N$11)&gt;0,L42-'Resultados ISO 140-4'!$N$11,0)</f>
        <v>0</v>
      </c>
      <c r="BS42" s="145">
        <f>IF((M42-'Resultados ISO 140-4'!$O$11)&gt;0,M42-'Resultados ISO 140-4'!$O$11,0)</f>
        <v>0</v>
      </c>
      <c r="BT42" s="145">
        <f>IF((N42-'Resultados ISO 140-4'!$P$11)&gt;0,N42-'Resultados ISO 140-4'!$P$11,0)</f>
        <v>0</v>
      </c>
      <c r="BU42" s="145">
        <f>IF((O42-'Resultados ISO 140-4'!$Q$11)&gt;0,O42-'Resultados ISO 140-4'!$Q$11,0)</f>
        <v>0</v>
      </c>
      <c r="BV42" s="145">
        <f>IF((P42-'Resultados ISO 140-4'!$R$11)&gt;0,P42-'Resultados ISO 140-4'!$R$11,0)</f>
        <v>0</v>
      </c>
      <c r="BW42" s="145">
        <f>IF((Q42-'Resultados ISO 140-4'!$S$11)&gt;0,Q42-'Resultados ISO 140-4'!$S$11,0)</f>
        <v>0</v>
      </c>
      <c r="BX42" s="144">
        <f>IF((R42-'Resultados ISO 140-4'!$T$11)&gt;0,R42-'Resultados ISO 140-4'!$T$11,0)</f>
        <v>0</v>
      </c>
      <c r="BY42" s="119">
        <f t="shared" si="25"/>
        <v>0</v>
      </c>
      <c r="BZ42" s="118">
        <f t="shared" si="31"/>
        <v>0</v>
      </c>
      <c r="CA42" s="118">
        <f t="shared" si="26"/>
        <v>0</v>
      </c>
      <c r="CB42" s="119"/>
      <c r="CC42" s="141">
        <f>IF((D42-'Resultados ISO 140-4'!$F$13)&gt;0,D42-'Resultados ISO 140-4'!$F$13,0)</f>
        <v>0</v>
      </c>
      <c r="CD42" s="142">
        <f>IF((E42-'Resultados ISO 140-4'!$G$13)&gt;0,E42-'Resultados ISO 140-4'!$G$13,0)</f>
        <v>0</v>
      </c>
      <c r="CE42" s="142">
        <f>IF((F42-'Resultados ISO 140-4'!$H$13)&gt;0,F42-'Resultados ISO 140-4'!$H$13,0)</f>
        <v>0</v>
      </c>
      <c r="CF42" s="142">
        <f>IF((G42-'Resultados ISO 140-4'!$I$13)&gt;0,G42-'Resultados ISO 140-4'!$I$13,0)</f>
        <v>0</v>
      </c>
      <c r="CG42" s="142">
        <f>IF((H42-'Resultados ISO 140-4'!$J$13)&gt;0,H42-'Resultados ISO 140-4'!$J$13,0)</f>
        <v>0</v>
      </c>
      <c r="CH42" s="142">
        <f>IF((I42-'Resultados ISO 140-4'!$K$13)&gt;0,I42-'Resultados ISO 140-4'!$K$13,0)</f>
        <v>0</v>
      </c>
      <c r="CI42" s="142">
        <f>IF((J42-'Resultados ISO 140-4'!$L$13)&gt;0,J42-'Resultados ISO 140-4'!$L$13,0)</f>
        <v>0</v>
      </c>
      <c r="CJ42" s="142">
        <f>IF((K42-'Resultados ISO 140-4'!$M$13)&gt;0,K42-'Resultados ISO 140-4'!$M$13,0)</f>
        <v>0</v>
      </c>
      <c r="CK42" s="142">
        <f>IF((L42-'Resultados ISO 140-4'!$N$13)&gt;0,L42-'Resultados ISO 140-4'!$N$13,0)</f>
        <v>0</v>
      </c>
      <c r="CL42" s="142">
        <f>IF((M42-'Resultados ISO 140-4'!$O$13)&gt;0,M42-'Resultados ISO 140-4'!$O$13,0)</f>
        <v>0</v>
      </c>
      <c r="CM42" s="142">
        <f>IF((N42-'Resultados ISO 140-4'!$P$13)&gt;0,N42-'Resultados ISO 140-4'!$P$13,0)</f>
        <v>0</v>
      </c>
      <c r="CN42" s="142">
        <f>IF((O42-'Resultados ISO 140-4'!$Q$13)&gt;0,O42-'Resultados ISO 140-4'!$Q$13,0)</f>
        <v>0</v>
      </c>
      <c r="CO42" s="142">
        <f>IF((P42-'Resultados ISO 140-4'!$R$13)&gt;0,P42-'Resultados ISO 140-4'!$R$13,0)</f>
        <v>0</v>
      </c>
      <c r="CP42" s="142">
        <f>IF((Q42-'Resultados ISO 140-4'!$S$13)&gt;0,Q42-'Resultados ISO 140-4'!$S$13,0)</f>
        <v>0</v>
      </c>
      <c r="CQ42" s="142">
        <f>IF((R42-'Resultados ISO 140-4'!$T$13)&gt;0,R42-'Resultados ISO 140-4'!$T$13,0)</f>
        <v>0</v>
      </c>
      <c r="CR42" s="143">
        <f>IF((S42-'Resultados ISO 140-4'!$U$13)&gt;0,S42-'Resultados ISO 140-4'!$U$13,0)</f>
        <v>0</v>
      </c>
      <c r="CS42" s="127">
        <f t="shared" si="32"/>
        <v>0</v>
      </c>
      <c r="CT42" s="128">
        <f t="shared" si="27"/>
        <v>46</v>
      </c>
      <c r="CU42" s="118">
        <f t="shared" si="33"/>
        <v>0</v>
      </c>
      <c r="CV42" s="118">
        <f t="shared" si="28"/>
        <v>0</v>
      </c>
    </row>
    <row r="43" spans="1:100" ht="14.25">
      <c r="B43" s="129">
        <v>7</v>
      </c>
      <c r="C43" s="147">
        <f t="shared" si="34"/>
        <v>26</v>
      </c>
      <c r="D43" s="132">
        <f t="shared" si="35"/>
        <v>29</v>
      </c>
      <c r="E43" s="132">
        <f t="shared" si="36"/>
        <v>32</v>
      </c>
      <c r="F43" s="132">
        <f t="shared" si="37"/>
        <v>35</v>
      </c>
      <c r="G43" s="132">
        <f t="shared" si="38"/>
        <v>38</v>
      </c>
      <c r="H43" s="132">
        <f t="shared" si="39"/>
        <v>41</v>
      </c>
      <c r="I43" s="132">
        <f t="shared" si="40"/>
        <v>44</v>
      </c>
      <c r="J43" s="132">
        <f t="shared" si="41"/>
        <v>45</v>
      </c>
      <c r="K43" s="132">
        <f t="shared" si="42"/>
        <v>46</v>
      </c>
      <c r="L43" s="132">
        <f t="shared" si="43"/>
        <v>47</v>
      </c>
      <c r="M43" s="132">
        <f t="shared" si="44"/>
        <v>48</v>
      </c>
      <c r="N43" s="132">
        <f t="shared" si="45"/>
        <v>49</v>
      </c>
      <c r="O43" s="132">
        <f t="shared" si="46"/>
        <v>49</v>
      </c>
      <c r="P43" s="132">
        <f t="shared" si="47"/>
        <v>49</v>
      </c>
      <c r="Q43" s="132">
        <f t="shared" si="48"/>
        <v>49</v>
      </c>
      <c r="R43" s="132">
        <f t="shared" si="49"/>
        <v>49</v>
      </c>
      <c r="S43" s="133">
        <f t="shared" si="50"/>
        <v>49</v>
      </c>
      <c r="U43" s="147">
        <f>IF((C43-'Resultados ISO 140-4'!$E$7)&gt;0,C43-'Resultados ISO 140-4'!$E$7,0)</f>
        <v>0</v>
      </c>
      <c r="V43" s="132">
        <f>IF((D43-'Resultados ISO 140-4'!$F$7)&gt;0,D43-'Resultados ISO 140-4'!$F$7,0)</f>
        <v>0</v>
      </c>
      <c r="W43" s="132">
        <f>IF((E43-'Resultados ISO 140-4'!$G$7)&gt;0,E43-'Resultados ISO 140-4'!$G$7,0)</f>
        <v>0</v>
      </c>
      <c r="X43" s="132">
        <f>IF((F43-'Resultados ISO 140-4'!$H$7)&gt;0,F43-'Resultados ISO 140-4'!$H$7,0)</f>
        <v>0</v>
      </c>
      <c r="Y43" s="132">
        <f>IF((G43-'Resultados ISO 140-4'!$I$7)&gt;0,G43-'Resultados ISO 140-4'!$I$7,0)</f>
        <v>0</v>
      </c>
      <c r="Z43" s="132">
        <f>IF((H43-'Resultados ISO 140-4'!$J$7)&gt;0,H43-'Resultados ISO 140-4'!$J$7,0)</f>
        <v>0</v>
      </c>
      <c r="AA43" s="132">
        <f>IF((I43-'Resultados ISO 140-4'!$K$7)&gt;0,I43-'Resultados ISO 140-4'!$K$7,0)</f>
        <v>0</v>
      </c>
      <c r="AB43" s="132">
        <f>IF((J43-'Resultados ISO 140-4'!$L$7)&gt;0,J43-'Resultados ISO 140-4'!$L$7,0)</f>
        <v>0</v>
      </c>
      <c r="AC43" s="132">
        <f>IF((K43-'Resultados ISO 140-4'!$M$7)&gt;0,K43-'Resultados ISO 140-4'!$M$7,0)</f>
        <v>0</v>
      </c>
      <c r="AD43" s="132">
        <f>IF((L43-'Resultados ISO 140-4'!$N$7)&gt;0,L43-'Resultados ISO 140-4'!$N$7,0)</f>
        <v>0</v>
      </c>
      <c r="AE43" s="132">
        <f>IF((M43-'Resultados ISO 140-4'!$O$7)&gt;0,M43-'Resultados ISO 140-4'!$O$7,0)</f>
        <v>0</v>
      </c>
      <c r="AF43" s="132">
        <f>IF((N43-'Resultados ISO 140-4'!$P$7)&gt;0,N43-'Resultados ISO 140-4'!$P$7,0)</f>
        <v>0</v>
      </c>
      <c r="AG43" s="132">
        <f>IF((O43-'Resultados ISO 140-4'!$Q$7)&gt;0,O43-'Resultados ISO 140-4'!$Q$7,0)</f>
        <v>0</v>
      </c>
      <c r="AH43" s="132">
        <f>IF((P43-'Resultados ISO 140-4'!$R$7)&gt;0,P43-'Resultados ISO 140-4'!$R$7,0)</f>
        <v>0</v>
      </c>
      <c r="AI43" s="132">
        <f>IF((Q43-'Resultados ISO 140-4'!$S$7)&gt;0,Q43-'Resultados ISO 140-4'!$S$7,0)</f>
        <v>0</v>
      </c>
      <c r="AJ43" s="133">
        <f>IF((R43-'Resultados ISO 140-4'!$T$7)&gt;0,R43-'Resultados ISO 140-4'!$T$7,0)</f>
        <v>0</v>
      </c>
      <c r="AK43" s="148">
        <f t="shared" si="21"/>
        <v>0</v>
      </c>
      <c r="AL43" s="118">
        <f t="shared" si="29"/>
        <v>0</v>
      </c>
      <c r="AM43" s="116">
        <f t="shared" si="22"/>
        <v>0</v>
      </c>
      <c r="AO43" s="147">
        <f>IF((C43-'Resultados ISO 140-4'!$E$9)&gt;0,C43-'Resultados ISO 140-4'!$E$9,0)</f>
        <v>0</v>
      </c>
      <c r="AP43" s="132">
        <f>IF((D43-'Resultados ISO 140-4'!$F$9)&gt;0,D43-'Resultados ISO 140-4'!$F$9,0)</f>
        <v>0</v>
      </c>
      <c r="AQ43" s="132">
        <f>IF((E43-'Resultados ISO 140-4'!$G$9)&gt;0,E43-'Resultados ISO 140-4'!$G$9,0)</f>
        <v>0</v>
      </c>
      <c r="AR43" s="132">
        <f>IF((F43-'Resultados ISO 140-4'!$H$9)&gt;0,F43-'Resultados ISO 140-4'!$H$9,0)</f>
        <v>0</v>
      </c>
      <c r="AS43" s="132">
        <f>IF((G43-'Resultados ISO 140-4'!$I$9)&gt;0,G43-'Resultados ISO 140-4'!$I$9,0)</f>
        <v>0</v>
      </c>
      <c r="AT43" s="132">
        <f>IF((H43-'Resultados ISO 140-4'!$J$9)&gt;0,H43-'Resultados ISO 140-4'!$J$9,0)</f>
        <v>0</v>
      </c>
      <c r="AU43" s="132">
        <f>IF((I43-'Resultados ISO 140-4'!$K$9)&gt;0,I43-'Resultados ISO 140-4'!$K$9,0)</f>
        <v>0</v>
      </c>
      <c r="AV43" s="132">
        <f>IF((J43-'Resultados ISO 140-4'!$L$9)&gt;0,J43-'Resultados ISO 140-4'!$L$9,0)</f>
        <v>0</v>
      </c>
      <c r="AW43" s="132">
        <f>IF((K43-'Resultados ISO 140-4'!$M$9)&gt;0,K43-'Resultados ISO 140-4'!$M$9,0)</f>
        <v>0</v>
      </c>
      <c r="AX43" s="132">
        <f>IF((L43-'Resultados ISO 140-4'!$N$9)&gt;0,L43-'Resultados ISO 140-4'!$N$9,0)</f>
        <v>0</v>
      </c>
      <c r="AY43" s="132">
        <f>IF((M43-'Resultados ISO 140-4'!$O$9)&gt;0,M43-'Resultados ISO 140-4'!$O$9,0)</f>
        <v>0</v>
      </c>
      <c r="AZ43" s="132">
        <f>IF((N43-'Resultados ISO 140-4'!$P$9)&gt;0,N43-'Resultados ISO 140-4'!$P$9,0)</f>
        <v>0</v>
      </c>
      <c r="BA43" s="132">
        <f>IF((O43-'Resultados ISO 140-4'!$Q$9)&gt;0,O43-'Resultados ISO 140-4'!$Q$9,0)</f>
        <v>0</v>
      </c>
      <c r="BB43" s="132">
        <f>IF((P43-'Resultados ISO 140-4'!$R$9)&gt;0,P43-'Resultados ISO 140-4'!$R$9,0)</f>
        <v>0</v>
      </c>
      <c r="BC43" s="132">
        <f>IF((Q43-'Resultados ISO 140-4'!$S$9)&gt;0,Q43-'Resultados ISO 140-4'!$S$9,0)</f>
        <v>0</v>
      </c>
      <c r="BD43" s="133">
        <f>IF((R43-'Resultados ISO 140-4'!$T$9)&gt;0,R43-'Resultados ISO 140-4'!$T$9,0)</f>
        <v>0</v>
      </c>
      <c r="BE43" s="128">
        <f t="shared" si="23"/>
        <v>0</v>
      </c>
      <c r="BF43" s="137">
        <f t="shared" si="30"/>
        <v>0</v>
      </c>
      <c r="BG43" s="118">
        <f t="shared" si="24"/>
        <v>0</v>
      </c>
      <c r="BH43" s="119"/>
      <c r="BI43" s="146">
        <f>IF((C43-'Resultados ISO 140-4'!$E$11)&gt;0,C43-'Resultados ISO 140-4'!$E$11,0)</f>
        <v>0</v>
      </c>
      <c r="BJ43" s="145">
        <f>IF((D43-'Resultados ISO 140-4'!$F$11)&gt;0,D43-'Resultados ISO 140-4'!$F$11,0)</f>
        <v>0</v>
      </c>
      <c r="BK43" s="145">
        <f>IF((E43-'Resultados ISO 140-4'!$G$11)&gt;0,E43-'Resultados ISO 140-4'!$G$11,0)</f>
        <v>0</v>
      </c>
      <c r="BL43" s="145">
        <f>IF((F43-'Resultados ISO 140-4'!$H$11)&gt;0,F43-'Resultados ISO 140-4'!$H$11,0)</f>
        <v>0</v>
      </c>
      <c r="BM43" s="145">
        <f>IF((G43-'Resultados ISO 140-4'!$I$11)&gt;0,G43-'Resultados ISO 140-4'!$I$11,0)</f>
        <v>0</v>
      </c>
      <c r="BN43" s="145">
        <f>IF((H43-'Resultados ISO 140-4'!$J$11)&gt;0,H43-'Resultados ISO 140-4'!$J$11,0)</f>
        <v>0</v>
      </c>
      <c r="BO43" s="145">
        <f>IF((I43-'Resultados ISO 140-4'!$K$11)&gt;0,I43-'Resultados ISO 140-4'!$K$11,0)</f>
        <v>0</v>
      </c>
      <c r="BP43" s="145">
        <f>IF((J43-'Resultados ISO 140-4'!$L$11)&gt;0,J43-'Resultados ISO 140-4'!$L$11,0)</f>
        <v>0</v>
      </c>
      <c r="BQ43" s="145">
        <f>IF((K43-'Resultados ISO 140-4'!$M$11)&gt;0,K43-'Resultados ISO 140-4'!$M$11,0)</f>
        <v>0</v>
      </c>
      <c r="BR43" s="145">
        <f>IF((L43-'Resultados ISO 140-4'!$N$11)&gt;0,L43-'Resultados ISO 140-4'!$N$11,0)</f>
        <v>0</v>
      </c>
      <c r="BS43" s="145">
        <f>IF((M43-'Resultados ISO 140-4'!$O$11)&gt;0,M43-'Resultados ISO 140-4'!$O$11,0)</f>
        <v>0</v>
      </c>
      <c r="BT43" s="145">
        <f>IF((N43-'Resultados ISO 140-4'!$P$11)&gt;0,N43-'Resultados ISO 140-4'!$P$11,0)</f>
        <v>0</v>
      </c>
      <c r="BU43" s="145">
        <f>IF((O43-'Resultados ISO 140-4'!$Q$11)&gt;0,O43-'Resultados ISO 140-4'!$Q$11,0)</f>
        <v>0</v>
      </c>
      <c r="BV43" s="145">
        <f>IF((P43-'Resultados ISO 140-4'!$R$11)&gt;0,P43-'Resultados ISO 140-4'!$R$11,0)</f>
        <v>0</v>
      </c>
      <c r="BW43" s="145">
        <f>IF((Q43-'Resultados ISO 140-4'!$S$11)&gt;0,Q43-'Resultados ISO 140-4'!$S$11,0)</f>
        <v>0</v>
      </c>
      <c r="BX43" s="144">
        <f>IF((R43-'Resultados ISO 140-4'!$T$11)&gt;0,R43-'Resultados ISO 140-4'!$T$11,0)</f>
        <v>0</v>
      </c>
      <c r="BY43" s="119">
        <f t="shared" si="25"/>
        <v>0</v>
      </c>
      <c r="BZ43" s="118">
        <f t="shared" si="31"/>
        <v>0</v>
      </c>
      <c r="CA43" s="118">
        <f t="shared" si="26"/>
        <v>0</v>
      </c>
      <c r="CB43" s="119"/>
      <c r="CC43" s="141">
        <f>IF((D43-'Resultados ISO 140-4'!$F$13)&gt;0,D43-'Resultados ISO 140-4'!$F$13,0)</f>
        <v>0</v>
      </c>
      <c r="CD43" s="142">
        <f>IF((E43-'Resultados ISO 140-4'!$G$13)&gt;0,E43-'Resultados ISO 140-4'!$G$13,0)</f>
        <v>0</v>
      </c>
      <c r="CE43" s="142">
        <f>IF((F43-'Resultados ISO 140-4'!$H$13)&gt;0,F43-'Resultados ISO 140-4'!$H$13,0)</f>
        <v>0</v>
      </c>
      <c r="CF43" s="142">
        <f>IF((G43-'Resultados ISO 140-4'!$I$13)&gt;0,G43-'Resultados ISO 140-4'!$I$13,0)</f>
        <v>0</v>
      </c>
      <c r="CG43" s="142">
        <f>IF((H43-'Resultados ISO 140-4'!$J$13)&gt;0,H43-'Resultados ISO 140-4'!$J$13,0)</f>
        <v>0</v>
      </c>
      <c r="CH43" s="142">
        <f>IF((I43-'Resultados ISO 140-4'!$K$13)&gt;0,I43-'Resultados ISO 140-4'!$K$13,0)</f>
        <v>0</v>
      </c>
      <c r="CI43" s="142">
        <f>IF((J43-'Resultados ISO 140-4'!$L$13)&gt;0,J43-'Resultados ISO 140-4'!$L$13,0)</f>
        <v>0</v>
      </c>
      <c r="CJ43" s="142">
        <f>IF((K43-'Resultados ISO 140-4'!$M$13)&gt;0,K43-'Resultados ISO 140-4'!$M$13,0)</f>
        <v>0</v>
      </c>
      <c r="CK43" s="142">
        <f>IF((L43-'Resultados ISO 140-4'!$N$13)&gt;0,L43-'Resultados ISO 140-4'!$N$13,0)</f>
        <v>0</v>
      </c>
      <c r="CL43" s="142">
        <f>IF((M43-'Resultados ISO 140-4'!$O$13)&gt;0,M43-'Resultados ISO 140-4'!$O$13,0)</f>
        <v>0</v>
      </c>
      <c r="CM43" s="142">
        <f>IF((N43-'Resultados ISO 140-4'!$P$13)&gt;0,N43-'Resultados ISO 140-4'!$P$13,0)</f>
        <v>0</v>
      </c>
      <c r="CN43" s="142">
        <f>IF((O43-'Resultados ISO 140-4'!$Q$13)&gt;0,O43-'Resultados ISO 140-4'!$Q$13,0)</f>
        <v>0</v>
      </c>
      <c r="CO43" s="142">
        <f>IF((P43-'Resultados ISO 140-4'!$R$13)&gt;0,P43-'Resultados ISO 140-4'!$R$13,0)</f>
        <v>0</v>
      </c>
      <c r="CP43" s="142">
        <f>IF((Q43-'Resultados ISO 140-4'!$S$13)&gt;0,Q43-'Resultados ISO 140-4'!$S$13,0)</f>
        <v>0</v>
      </c>
      <c r="CQ43" s="142">
        <f>IF((R43-'Resultados ISO 140-4'!$T$13)&gt;0,R43-'Resultados ISO 140-4'!$T$13,0)</f>
        <v>0</v>
      </c>
      <c r="CR43" s="143">
        <f>IF((S43-'Resultados ISO 140-4'!$U$13)&gt;0,S43-'Resultados ISO 140-4'!$U$13,0)</f>
        <v>0</v>
      </c>
      <c r="CS43" s="127">
        <f t="shared" si="32"/>
        <v>0</v>
      </c>
      <c r="CT43" s="128">
        <f t="shared" si="27"/>
        <v>45</v>
      </c>
      <c r="CU43" s="118">
        <f t="shared" si="33"/>
        <v>0</v>
      </c>
      <c r="CV43" s="118">
        <f t="shared" si="28"/>
        <v>0</v>
      </c>
    </row>
    <row r="44" spans="1:100" ht="14.25">
      <c r="B44" s="129">
        <v>8</v>
      </c>
      <c r="C44" s="147">
        <f t="shared" si="34"/>
        <v>25</v>
      </c>
      <c r="D44" s="132">
        <f t="shared" si="35"/>
        <v>28</v>
      </c>
      <c r="E44" s="132">
        <f t="shared" si="36"/>
        <v>31</v>
      </c>
      <c r="F44" s="132">
        <f t="shared" si="37"/>
        <v>34</v>
      </c>
      <c r="G44" s="132">
        <f t="shared" si="38"/>
        <v>37</v>
      </c>
      <c r="H44" s="132">
        <f t="shared" si="39"/>
        <v>40</v>
      </c>
      <c r="I44" s="132">
        <f t="shared" si="40"/>
        <v>43</v>
      </c>
      <c r="J44" s="132">
        <f t="shared" si="41"/>
        <v>44</v>
      </c>
      <c r="K44" s="132">
        <f t="shared" si="42"/>
        <v>45</v>
      </c>
      <c r="L44" s="132">
        <f t="shared" si="43"/>
        <v>46</v>
      </c>
      <c r="M44" s="132">
        <f t="shared" si="44"/>
        <v>47</v>
      </c>
      <c r="N44" s="132">
        <f t="shared" si="45"/>
        <v>48</v>
      </c>
      <c r="O44" s="132">
        <f t="shared" si="46"/>
        <v>48</v>
      </c>
      <c r="P44" s="132">
        <f t="shared" si="47"/>
        <v>48</v>
      </c>
      <c r="Q44" s="132">
        <f t="shared" si="48"/>
        <v>48</v>
      </c>
      <c r="R44" s="132">
        <f t="shared" si="49"/>
        <v>48</v>
      </c>
      <c r="S44" s="133">
        <f t="shared" si="50"/>
        <v>48</v>
      </c>
      <c r="U44" s="147">
        <f>IF((C44-'Resultados ISO 140-4'!$E$7)&gt;0,C44-'Resultados ISO 140-4'!$E$7,0)</f>
        <v>0</v>
      </c>
      <c r="V44" s="132">
        <f>IF((D44-'Resultados ISO 140-4'!$F$7)&gt;0,D44-'Resultados ISO 140-4'!$F$7,0)</f>
        <v>0</v>
      </c>
      <c r="W44" s="132">
        <f>IF((E44-'Resultados ISO 140-4'!$G$7)&gt;0,E44-'Resultados ISO 140-4'!$G$7,0)</f>
        <v>0</v>
      </c>
      <c r="X44" s="132">
        <f>IF((F44-'Resultados ISO 140-4'!$H$7)&gt;0,F44-'Resultados ISO 140-4'!$H$7,0)</f>
        <v>0</v>
      </c>
      <c r="Y44" s="132">
        <f>IF((G44-'Resultados ISO 140-4'!$I$7)&gt;0,G44-'Resultados ISO 140-4'!$I$7,0)</f>
        <v>0</v>
      </c>
      <c r="Z44" s="132">
        <f>IF((H44-'Resultados ISO 140-4'!$J$7)&gt;0,H44-'Resultados ISO 140-4'!$J$7,0)</f>
        <v>0</v>
      </c>
      <c r="AA44" s="132">
        <f>IF((I44-'Resultados ISO 140-4'!$K$7)&gt;0,I44-'Resultados ISO 140-4'!$K$7,0)</f>
        <v>0</v>
      </c>
      <c r="AB44" s="132">
        <f>IF((J44-'Resultados ISO 140-4'!$L$7)&gt;0,J44-'Resultados ISO 140-4'!$L$7,0)</f>
        <v>0</v>
      </c>
      <c r="AC44" s="132">
        <f>IF((K44-'Resultados ISO 140-4'!$M$7)&gt;0,K44-'Resultados ISO 140-4'!$M$7,0)</f>
        <v>0</v>
      </c>
      <c r="AD44" s="132">
        <f>IF((L44-'Resultados ISO 140-4'!$N$7)&gt;0,L44-'Resultados ISO 140-4'!$N$7,0)</f>
        <v>0</v>
      </c>
      <c r="AE44" s="132">
        <f>IF((M44-'Resultados ISO 140-4'!$O$7)&gt;0,M44-'Resultados ISO 140-4'!$O$7,0)</f>
        <v>0</v>
      </c>
      <c r="AF44" s="132">
        <f>IF((N44-'Resultados ISO 140-4'!$P$7)&gt;0,N44-'Resultados ISO 140-4'!$P$7,0)</f>
        <v>0</v>
      </c>
      <c r="AG44" s="132">
        <f>IF((O44-'Resultados ISO 140-4'!$Q$7)&gt;0,O44-'Resultados ISO 140-4'!$Q$7,0)</f>
        <v>0</v>
      </c>
      <c r="AH44" s="132">
        <f>IF((P44-'Resultados ISO 140-4'!$R$7)&gt;0,P44-'Resultados ISO 140-4'!$R$7,0)</f>
        <v>0</v>
      </c>
      <c r="AI44" s="132">
        <f>IF((Q44-'Resultados ISO 140-4'!$S$7)&gt;0,Q44-'Resultados ISO 140-4'!$S$7,0)</f>
        <v>0</v>
      </c>
      <c r="AJ44" s="133">
        <f>IF((R44-'Resultados ISO 140-4'!$T$7)&gt;0,R44-'Resultados ISO 140-4'!$T$7,0)</f>
        <v>0</v>
      </c>
      <c r="AK44" s="148">
        <f t="shared" si="21"/>
        <v>0</v>
      </c>
      <c r="AL44" s="118">
        <f t="shared" si="29"/>
        <v>0</v>
      </c>
      <c r="AM44" s="116">
        <f t="shared" si="22"/>
        <v>0</v>
      </c>
      <c r="AO44" s="147">
        <f>IF((C44-'Resultados ISO 140-4'!$E$9)&gt;0,C44-'Resultados ISO 140-4'!$E$9,0)</f>
        <v>0</v>
      </c>
      <c r="AP44" s="132">
        <f>IF((D44-'Resultados ISO 140-4'!$F$9)&gt;0,D44-'Resultados ISO 140-4'!$F$9,0)</f>
        <v>0</v>
      </c>
      <c r="AQ44" s="132">
        <f>IF((E44-'Resultados ISO 140-4'!$G$9)&gt;0,E44-'Resultados ISO 140-4'!$G$9,0)</f>
        <v>0</v>
      </c>
      <c r="AR44" s="132">
        <f>IF((F44-'Resultados ISO 140-4'!$H$9)&gt;0,F44-'Resultados ISO 140-4'!$H$9,0)</f>
        <v>0</v>
      </c>
      <c r="AS44" s="132">
        <f>IF((G44-'Resultados ISO 140-4'!$I$9)&gt;0,G44-'Resultados ISO 140-4'!$I$9,0)</f>
        <v>0</v>
      </c>
      <c r="AT44" s="132">
        <f>IF((H44-'Resultados ISO 140-4'!$J$9)&gt;0,H44-'Resultados ISO 140-4'!$J$9,0)</f>
        <v>0</v>
      </c>
      <c r="AU44" s="132">
        <f>IF((I44-'Resultados ISO 140-4'!$K$9)&gt;0,I44-'Resultados ISO 140-4'!$K$9,0)</f>
        <v>0</v>
      </c>
      <c r="AV44" s="132">
        <f>IF((J44-'Resultados ISO 140-4'!$L$9)&gt;0,J44-'Resultados ISO 140-4'!$L$9,0)</f>
        <v>0</v>
      </c>
      <c r="AW44" s="132">
        <f>IF((K44-'Resultados ISO 140-4'!$M$9)&gt;0,K44-'Resultados ISO 140-4'!$M$9,0)</f>
        <v>0</v>
      </c>
      <c r="AX44" s="132">
        <f>IF((L44-'Resultados ISO 140-4'!$N$9)&gt;0,L44-'Resultados ISO 140-4'!$N$9,0)</f>
        <v>0</v>
      </c>
      <c r="AY44" s="132">
        <f>IF((M44-'Resultados ISO 140-4'!$O$9)&gt;0,M44-'Resultados ISO 140-4'!$O$9,0)</f>
        <v>0</v>
      </c>
      <c r="AZ44" s="132">
        <f>IF((N44-'Resultados ISO 140-4'!$P$9)&gt;0,N44-'Resultados ISO 140-4'!$P$9,0)</f>
        <v>0</v>
      </c>
      <c r="BA44" s="132">
        <f>IF((O44-'Resultados ISO 140-4'!$Q$9)&gt;0,O44-'Resultados ISO 140-4'!$Q$9,0)</f>
        <v>0</v>
      </c>
      <c r="BB44" s="132">
        <f>IF((P44-'Resultados ISO 140-4'!$R$9)&gt;0,P44-'Resultados ISO 140-4'!$R$9,0)</f>
        <v>0</v>
      </c>
      <c r="BC44" s="132">
        <f>IF((Q44-'Resultados ISO 140-4'!$S$9)&gt;0,Q44-'Resultados ISO 140-4'!$S$9,0)</f>
        <v>0</v>
      </c>
      <c r="BD44" s="133">
        <f>IF((R44-'Resultados ISO 140-4'!$T$9)&gt;0,R44-'Resultados ISO 140-4'!$T$9,0)</f>
        <v>0</v>
      </c>
      <c r="BE44" s="128">
        <f t="shared" si="23"/>
        <v>0</v>
      </c>
      <c r="BF44" s="137">
        <f t="shared" si="30"/>
        <v>0</v>
      </c>
      <c r="BG44" s="118">
        <f t="shared" si="24"/>
        <v>0</v>
      </c>
      <c r="BH44" s="119"/>
      <c r="BI44" s="146">
        <f>IF((C44-'Resultados ISO 140-4'!$E$11)&gt;0,C44-'Resultados ISO 140-4'!$E$11,0)</f>
        <v>0</v>
      </c>
      <c r="BJ44" s="145">
        <f>IF((D44-'Resultados ISO 140-4'!$F$11)&gt;0,D44-'Resultados ISO 140-4'!$F$11,0)</f>
        <v>0</v>
      </c>
      <c r="BK44" s="145">
        <f>IF((E44-'Resultados ISO 140-4'!$G$11)&gt;0,E44-'Resultados ISO 140-4'!$G$11,0)</f>
        <v>0</v>
      </c>
      <c r="BL44" s="145">
        <f>IF((F44-'Resultados ISO 140-4'!$H$11)&gt;0,F44-'Resultados ISO 140-4'!$H$11,0)</f>
        <v>0</v>
      </c>
      <c r="BM44" s="145">
        <f>IF((G44-'Resultados ISO 140-4'!$I$11)&gt;0,G44-'Resultados ISO 140-4'!$I$11,0)</f>
        <v>0</v>
      </c>
      <c r="BN44" s="145">
        <f>IF((H44-'Resultados ISO 140-4'!$J$11)&gt;0,H44-'Resultados ISO 140-4'!$J$11,0)</f>
        <v>0</v>
      </c>
      <c r="BO44" s="145">
        <f>IF((I44-'Resultados ISO 140-4'!$K$11)&gt;0,I44-'Resultados ISO 140-4'!$K$11,0)</f>
        <v>0</v>
      </c>
      <c r="BP44" s="145">
        <f>IF((J44-'Resultados ISO 140-4'!$L$11)&gt;0,J44-'Resultados ISO 140-4'!$L$11,0)</f>
        <v>0</v>
      </c>
      <c r="BQ44" s="145">
        <f>IF((K44-'Resultados ISO 140-4'!$M$11)&gt;0,K44-'Resultados ISO 140-4'!$M$11,0)</f>
        <v>0</v>
      </c>
      <c r="BR44" s="145">
        <f>IF((L44-'Resultados ISO 140-4'!$N$11)&gt;0,L44-'Resultados ISO 140-4'!$N$11,0)</f>
        <v>0</v>
      </c>
      <c r="BS44" s="145">
        <f>IF((M44-'Resultados ISO 140-4'!$O$11)&gt;0,M44-'Resultados ISO 140-4'!$O$11,0)</f>
        <v>0</v>
      </c>
      <c r="BT44" s="145">
        <f>IF((N44-'Resultados ISO 140-4'!$P$11)&gt;0,N44-'Resultados ISO 140-4'!$P$11,0)</f>
        <v>0</v>
      </c>
      <c r="BU44" s="145">
        <f>IF((O44-'Resultados ISO 140-4'!$Q$11)&gt;0,O44-'Resultados ISO 140-4'!$Q$11,0)</f>
        <v>0</v>
      </c>
      <c r="BV44" s="145">
        <f>IF((P44-'Resultados ISO 140-4'!$R$11)&gt;0,P44-'Resultados ISO 140-4'!$R$11,0)</f>
        <v>0</v>
      </c>
      <c r="BW44" s="145">
        <f>IF((Q44-'Resultados ISO 140-4'!$S$11)&gt;0,Q44-'Resultados ISO 140-4'!$S$11,0)</f>
        <v>0</v>
      </c>
      <c r="BX44" s="144">
        <f>IF((R44-'Resultados ISO 140-4'!$T$11)&gt;0,R44-'Resultados ISO 140-4'!$T$11,0)</f>
        <v>0</v>
      </c>
      <c r="BY44" s="119">
        <f t="shared" si="25"/>
        <v>0</v>
      </c>
      <c r="BZ44" s="118">
        <f t="shared" si="31"/>
        <v>0</v>
      </c>
      <c r="CA44" s="118">
        <f t="shared" si="26"/>
        <v>0</v>
      </c>
      <c r="CB44" s="119"/>
      <c r="CC44" s="141">
        <f>IF((D44-'Resultados ISO 140-4'!$F$13)&gt;0,D44-'Resultados ISO 140-4'!$F$13,0)</f>
        <v>0</v>
      </c>
      <c r="CD44" s="142">
        <f>IF((E44-'Resultados ISO 140-4'!$G$13)&gt;0,E44-'Resultados ISO 140-4'!$G$13,0)</f>
        <v>0</v>
      </c>
      <c r="CE44" s="142">
        <f>IF((F44-'Resultados ISO 140-4'!$H$13)&gt;0,F44-'Resultados ISO 140-4'!$H$13,0)</f>
        <v>0</v>
      </c>
      <c r="CF44" s="142">
        <f>IF((G44-'Resultados ISO 140-4'!$I$13)&gt;0,G44-'Resultados ISO 140-4'!$I$13,0)</f>
        <v>0</v>
      </c>
      <c r="CG44" s="142">
        <f>IF((H44-'Resultados ISO 140-4'!$J$13)&gt;0,H44-'Resultados ISO 140-4'!$J$13,0)</f>
        <v>0</v>
      </c>
      <c r="CH44" s="142">
        <f>IF((I44-'Resultados ISO 140-4'!$K$13)&gt;0,I44-'Resultados ISO 140-4'!$K$13,0)</f>
        <v>0</v>
      </c>
      <c r="CI44" s="142">
        <f>IF((J44-'Resultados ISO 140-4'!$L$13)&gt;0,J44-'Resultados ISO 140-4'!$L$13,0)</f>
        <v>0</v>
      </c>
      <c r="CJ44" s="142">
        <f>IF((K44-'Resultados ISO 140-4'!$M$13)&gt;0,K44-'Resultados ISO 140-4'!$M$13,0)</f>
        <v>0</v>
      </c>
      <c r="CK44" s="142">
        <f>IF((L44-'Resultados ISO 140-4'!$N$13)&gt;0,L44-'Resultados ISO 140-4'!$N$13,0)</f>
        <v>0</v>
      </c>
      <c r="CL44" s="142">
        <f>IF((M44-'Resultados ISO 140-4'!$O$13)&gt;0,M44-'Resultados ISO 140-4'!$O$13,0)</f>
        <v>0</v>
      </c>
      <c r="CM44" s="142">
        <f>IF((N44-'Resultados ISO 140-4'!$P$13)&gt;0,N44-'Resultados ISO 140-4'!$P$13,0)</f>
        <v>0</v>
      </c>
      <c r="CN44" s="142">
        <f>IF((O44-'Resultados ISO 140-4'!$Q$13)&gt;0,O44-'Resultados ISO 140-4'!$Q$13,0)</f>
        <v>0</v>
      </c>
      <c r="CO44" s="142">
        <f>IF((P44-'Resultados ISO 140-4'!$R$13)&gt;0,P44-'Resultados ISO 140-4'!$R$13,0)</f>
        <v>0</v>
      </c>
      <c r="CP44" s="142">
        <f>IF((Q44-'Resultados ISO 140-4'!$S$13)&gt;0,Q44-'Resultados ISO 140-4'!$S$13,0)</f>
        <v>0</v>
      </c>
      <c r="CQ44" s="142">
        <f>IF((R44-'Resultados ISO 140-4'!$T$13)&gt;0,R44-'Resultados ISO 140-4'!$T$13,0)</f>
        <v>0</v>
      </c>
      <c r="CR44" s="143">
        <f>IF((S44-'Resultados ISO 140-4'!$U$13)&gt;0,S44-'Resultados ISO 140-4'!$U$13,0)</f>
        <v>0</v>
      </c>
      <c r="CS44" s="127">
        <f t="shared" si="32"/>
        <v>0</v>
      </c>
      <c r="CT44" s="128">
        <f t="shared" si="27"/>
        <v>44</v>
      </c>
      <c r="CU44" s="118">
        <f t="shared" si="33"/>
        <v>0</v>
      </c>
      <c r="CV44" s="118">
        <f t="shared" si="28"/>
        <v>0</v>
      </c>
    </row>
    <row r="45" spans="1:100" ht="14.25">
      <c r="B45" s="129">
        <v>9</v>
      </c>
      <c r="C45" s="147">
        <f t="shared" si="34"/>
        <v>24</v>
      </c>
      <c r="D45" s="132">
        <f t="shared" si="35"/>
        <v>27</v>
      </c>
      <c r="E45" s="132">
        <f t="shared" si="36"/>
        <v>30</v>
      </c>
      <c r="F45" s="132">
        <f t="shared" si="37"/>
        <v>33</v>
      </c>
      <c r="G45" s="132">
        <f t="shared" si="38"/>
        <v>36</v>
      </c>
      <c r="H45" s="132">
        <f t="shared" si="39"/>
        <v>39</v>
      </c>
      <c r="I45" s="132">
        <f t="shared" si="40"/>
        <v>42</v>
      </c>
      <c r="J45" s="132">
        <f t="shared" si="41"/>
        <v>43</v>
      </c>
      <c r="K45" s="132">
        <f t="shared" si="42"/>
        <v>44</v>
      </c>
      <c r="L45" s="132">
        <f t="shared" si="43"/>
        <v>45</v>
      </c>
      <c r="M45" s="132">
        <f t="shared" si="44"/>
        <v>46</v>
      </c>
      <c r="N45" s="132">
        <f t="shared" si="45"/>
        <v>47</v>
      </c>
      <c r="O45" s="132">
        <f t="shared" si="46"/>
        <v>47</v>
      </c>
      <c r="P45" s="132">
        <f t="shared" si="47"/>
        <v>47</v>
      </c>
      <c r="Q45" s="132">
        <f t="shared" si="48"/>
        <v>47</v>
      </c>
      <c r="R45" s="132">
        <f t="shared" si="49"/>
        <v>47</v>
      </c>
      <c r="S45" s="133">
        <f t="shared" si="50"/>
        <v>47</v>
      </c>
      <c r="U45" s="147">
        <f>IF((C45-'Resultados ISO 140-4'!$E$7)&gt;0,C45-'Resultados ISO 140-4'!$E$7,0)</f>
        <v>0</v>
      </c>
      <c r="V45" s="132">
        <f>IF((D45-'Resultados ISO 140-4'!$F$7)&gt;0,D45-'Resultados ISO 140-4'!$F$7,0)</f>
        <v>0</v>
      </c>
      <c r="W45" s="132">
        <f>IF((E45-'Resultados ISO 140-4'!$G$7)&gt;0,E45-'Resultados ISO 140-4'!$G$7,0)</f>
        <v>0</v>
      </c>
      <c r="X45" s="132">
        <f>IF((F45-'Resultados ISO 140-4'!$H$7)&gt;0,F45-'Resultados ISO 140-4'!$H$7,0)</f>
        <v>0</v>
      </c>
      <c r="Y45" s="132">
        <f>IF((G45-'Resultados ISO 140-4'!$I$7)&gt;0,G45-'Resultados ISO 140-4'!$I$7,0)</f>
        <v>0</v>
      </c>
      <c r="Z45" s="132">
        <f>IF((H45-'Resultados ISO 140-4'!$J$7)&gt;0,H45-'Resultados ISO 140-4'!$J$7,0)</f>
        <v>0</v>
      </c>
      <c r="AA45" s="132">
        <f>IF((I45-'Resultados ISO 140-4'!$K$7)&gt;0,I45-'Resultados ISO 140-4'!$K$7,0)</f>
        <v>0</v>
      </c>
      <c r="AB45" s="132">
        <f>IF((J45-'Resultados ISO 140-4'!$L$7)&gt;0,J45-'Resultados ISO 140-4'!$L$7,0)</f>
        <v>0</v>
      </c>
      <c r="AC45" s="132">
        <f>IF((K45-'Resultados ISO 140-4'!$M$7)&gt;0,K45-'Resultados ISO 140-4'!$M$7,0)</f>
        <v>0</v>
      </c>
      <c r="AD45" s="132">
        <f>IF((L45-'Resultados ISO 140-4'!$N$7)&gt;0,L45-'Resultados ISO 140-4'!$N$7,0)</f>
        <v>0</v>
      </c>
      <c r="AE45" s="132">
        <f>IF((M45-'Resultados ISO 140-4'!$O$7)&gt;0,M45-'Resultados ISO 140-4'!$O$7,0)</f>
        <v>0</v>
      </c>
      <c r="AF45" s="132">
        <f>IF((N45-'Resultados ISO 140-4'!$P$7)&gt;0,N45-'Resultados ISO 140-4'!$P$7,0)</f>
        <v>0</v>
      </c>
      <c r="AG45" s="132">
        <f>IF((O45-'Resultados ISO 140-4'!$Q$7)&gt;0,O45-'Resultados ISO 140-4'!$Q$7,0)</f>
        <v>0</v>
      </c>
      <c r="AH45" s="132">
        <f>IF((P45-'Resultados ISO 140-4'!$R$7)&gt;0,P45-'Resultados ISO 140-4'!$R$7,0)</f>
        <v>0</v>
      </c>
      <c r="AI45" s="132">
        <f>IF((Q45-'Resultados ISO 140-4'!$S$7)&gt;0,Q45-'Resultados ISO 140-4'!$S$7,0)</f>
        <v>0</v>
      </c>
      <c r="AJ45" s="133">
        <f>IF((R45-'Resultados ISO 140-4'!$T$7)&gt;0,R45-'Resultados ISO 140-4'!$T$7,0)</f>
        <v>0</v>
      </c>
      <c r="AK45" s="148">
        <f t="shared" si="21"/>
        <v>0</v>
      </c>
      <c r="AL45" s="118">
        <f t="shared" si="29"/>
        <v>0</v>
      </c>
      <c r="AM45" s="116">
        <f t="shared" si="22"/>
        <v>0</v>
      </c>
      <c r="AO45" s="147">
        <f>IF((C45-'Resultados ISO 140-4'!$E$9)&gt;0,C45-'Resultados ISO 140-4'!$E$9,0)</f>
        <v>0</v>
      </c>
      <c r="AP45" s="132">
        <f>IF((D45-'Resultados ISO 140-4'!$F$9)&gt;0,D45-'Resultados ISO 140-4'!$F$9,0)</f>
        <v>0</v>
      </c>
      <c r="AQ45" s="132">
        <f>IF((E45-'Resultados ISO 140-4'!$G$9)&gt;0,E45-'Resultados ISO 140-4'!$G$9,0)</f>
        <v>0</v>
      </c>
      <c r="AR45" s="132">
        <f>IF((F45-'Resultados ISO 140-4'!$H$9)&gt;0,F45-'Resultados ISO 140-4'!$H$9,0)</f>
        <v>0</v>
      </c>
      <c r="AS45" s="132">
        <f>IF((G45-'Resultados ISO 140-4'!$I$9)&gt;0,G45-'Resultados ISO 140-4'!$I$9,0)</f>
        <v>0</v>
      </c>
      <c r="AT45" s="132">
        <f>IF((H45-'Resultados ISO 140-4'!$J$9)&gt;0,H45-'Resultados ISO 140-4'!$J$9,0)</f>
        <v>0</v>
      </c>
      <c r="AU45" s="132">
        <f>IF((I45-'Resultados ISO 140-4'!$K$9)&gt;0,I45-'Resultados ISO 140-4'!$K$9,0)</f>
        <v>0</v>
      </c>
      <c r="AV45" s="132">
        <f>IF((J45-'Resultados ISO 140-4'!$L$9)&gt;0,J45-'Resultados ISO 140-4'!$L$9,0)</f>
        <v>0</v>
      </c>
      <c r="AW45" s="132">
        <f>IF((K45-'Resultados ISO 140-4'!$M$9)&gt;0,K45-'Resultados ISO 140-4'!$M$9,0)</f>
        <v>0</v>
      </c>
      <c r="AX45" s="132">
        <f>IF((L45-'Resultados ISO 140-4'!$N$9)&gt;0,L45-'Resultados ISO 140-4'!$N$9,0)</f>
        <v>0</v>
      </c>
      <c r="AY45" s="132">
        <f>IF((M45-'Resultados ISO 140-4'!$O$9)&gt;0,M45-'Resultados ISO 140-4'!$O$9,0)</f>
        <v>0</v>
      </c>
      <c r="AZ45" s="132">
        <f>IF((N45-'Resultados ISO 140-4'!$P$9)&gt;0,N45-'Resultados ISO 140-4'!$P$9,0)</f>
        <v>0</v>
      </c>
      <c r="BA45" s="132">
        <f>IF((O45-'Resultados ISO 140-4'!$Q$9)&gt;0,O45-'Resultados ISO 140-4'!$Q$9,0)</f>
        <v>0</v>
      </c>
      <c r="BB45" s="132">
        <f>IF((P45-'Resultados ISO 140-4'!$R$9)&gt;0,P45-'Resultados ISO 140-4'!$R$9,0)</f>
        <v>0</v>
      </c>
      <c r="BC45" s="132">
        <f>IF((Q45-'Resultados ISO 140-4'!$S$9)&gt;0,Q45-'Resultados ISO 140-4'!$S$9,0)</f>
        <v>0</v>
      </c>
      <c r="BD45" s="133">
        <f>IF((R45-'Resultados ISO 140-4'!$T$9)&gt;0,R45-'Resultados ISO 140-4'!$T$9,0)</f>
        <v>0</v>
      </c>
      <c r="BE45" s="128">
        <f t="shared" si="23"/>
        <v>0</v>
      </c>
      <c r="BF45" s="137">
        <f t="shared" si="30"/>
        <v>0</v>
      </c>
      <c r="BG45" s="118">
        <f t="shared" si="24"/>
        <v>0</v>
      </c>
      <c r="BH45" s="119"/>
      <c r="BI45" s="146">
        <f>IF((C45-'Resultados ISO 140-4'!$E$11)&gt;0,C45-'Resultados ISO 140-4'!$E$11,0)</f>
        <v>0</v>
      </c>
      <c r="BJ45" s="145">
        <f>IF((D45-'Resultados ISO 140-4'!$F$11)&gt;0,D45-'Resultados ISO 140-4'!$F$11,0)</f>
        <v>0</v>
      </c>
      <c r="BK45" s="145">
        <f>IF((E45-'Resultados ISO 140-4'!$G$11)&gt;0,E45-'Resultados ISO 140-4'!$G$11,0)</f>
        <v>0</v>
      </c>
      <c r="BL45" s="145">
        <f>IF((F45-'Resultados ISO 140-4'!$H$11)&gt;0,F45-'Resultados ISO 140-4'!$H$11,0)</f>
        <v>0</v>
      </c>
      <c r="BM45" s="145">
        <f>IF((G45-'Resultados ISO 140-4'!$I$11)&gt;0,G45-'Resultados ISO 140-4'!$I$11,0)</f>
        <v>0</v>
      </c>
      <c r="BN45" s="145">
        <f>IF((H45-'Resultados ISO 140-4'!$J$11)&gt;0,H45-'Resultados ISO 140-4'!$J$11,0)</f>
        <v>0</v>
      </c>
      <c r="BO45" s="145">
        <f>IF((I45-'Resultados ISO 140-4'!$K$11)&gt;0,I45-'Resultados ISO 140-4'!$K$11,0)</f>
        <v>0</v>
      </c>
      <c r="BP45" s="145">
        <f>IF((J45-'Resultados ISO 140-4'!$L$11)&gt;0,J45-'Resultados ISO 140-4'!$L$11,0)</f>
        <v>0</v>
      </c>
      <c r="BQ45" s="145">
        <f>IF((K45-'Resultados ISO 140-4'!$M$11)&gt;0,K45-'Resultados ISO 140-4'!$M$11,0)</f>
        <v>0</v>
      </c>
      <c r="BR45" s="145">
        <f>IF((L45-'Resultados ISO 140-4'!$N$11)&gt;0,L45-'Resultados ISO 140-4'!$N$11,0)</f>
        <v>0</v>
      </c>
      <c r="BS45" s="145">
        <f>IF((M45-'Resultados ISO 140-4'!$O$11)&gt;0,M45-'Resultados ISO 140-4'!$O$11,0)</f>
        <v>0</v>
      </c>
      <c r="BT45" s="145">
        <f>IF((N45-'Resultados ISO 140-4'!$P$11)&gt;0,N45-'Resultados ISO 140-4'!$P$11,0)</f>
        <v>0</v>
      </c>
      <c r="BU45" s="145">
        <f>IF((O45-'Resultados ISO 140-4'!$Q$11)&gt;0,O45-'Resultados ISO 140-4'!$Q$11,0)</f>
        <v>0</v>
      </c>
      <c r="BV45" s="145">
        <f>IF((P45-'Resultados ISO 140-4'!$R$11)&gt;0,P45-'Resultados ISO 140-4'!$R$11,0)</f>
        <v>0</v>
      </c>
      <c r="BW45" s="145">
        <f>IF((Q45-'Resultados ISO 140-4'!$S$11)&gt;0,Q45-'Resultados ISO 140-4'!$S$11,0)</f>
        <v>0</v>
      </c>
      <c r="BX45" s="144">
        <f>IF((R45-'Resultados ISO 140-4'!$T$11)&gt;0,R45-'Resultados ISO 140-4'!$T$11,0)</f>
        <v>0</v>
      </c>
      <c r="BY45" s="119">
        <f t="shared" si="25"/>
        <v>0</v>
      </c>
      <c r="BZ45" s="118">
        <f t="shared" si="31"/>
        <v>0</v>
      </c>
      <c r="CA45" s="118">
        <f t="shared" si="26"/>
        <v>0</v>
      </c>
      <c r="CB45" s="119"/>
      <c r="CC45" s="141">
        <f>IF((D45-'Resultados ISO 140-4'!$F$13)&gt;0,D45-'Resultados ISO 140-4'!$F$13,0)</f>
        <v>0</v>
      </c>
      <c r="CD45" s="142">
        <f>IF((E45-'Resultados ISO 140-4'!$G$13)&gt;0,E45-'Resultados ISO 140-4'!$G$13,0)</f>
        <v>0</v>
      </c>
      <c r="CE45" s="142">
        <f>IF((F45-'Resultados ISO 140-4'!$H$13)&gt;0,F45-'Resultados ISO 140-4'!$H$13,0)</f>
        <v>0</v>
      </c>
      <c r="CF45" s="142">
        <f>IF((G45-'Resultados ISO 140-4'!$I$13)&gt;0,G45-'Resultados ISO 140-4'!$I$13,0)</f>
        <v>0</v>
      </c>
      <c r="CG45" s="142">
        <f>IF((H45-'Resultados ISO 140-4'!$J$13)&gt;0,H45-'Resultados ISO 140-4'!$J$13,0)</f>
        <v>0</v>
      </c>
      <c r="CH45" s="142">
        <f>IF((I45-'Resultados ISO 140-4'!$K$13)&gt;0,I45-'Resultados ISO 140-4'!$K$13,0)</f>
        <v>0</v>
      </c>
      <c r="CI45" s="142">
        <f>IF((J45-'Resultados ISO 140-4'!$L$13)&gt;0,J45-'Resultados ISO 140-4'!$L$13,0)</f>
        <v>0</v>
      </c>
      <c r="CJ45" s="142">
        <f>IF((K45-'Resultados ISO 140-4'!$M$13)&gt;0,K45-'Resultados ISO 140-4'!$M$13,0)</f>
        <v>0</v>
      </c>
      <c r="CK45" s="142">
        <f>IF((L45-'Resultados ISO 140-4'!$N$13)&gt;0,L45-'Resultados ISO 140-4'!$N$13,0)</f>
        <v>0</v>
      </c>
      <c r="CL45" s="142">
        <f>IF((M45-'Resultados ISO 140-4'!$O$13)&gt;0,M45-'Resultados ISO 140-4'!$O$13,0)</f>
        <v>0</v>
      </c>
      <c r="CM45" s="142">
        <f>IF((N45-'Resultados ISO 140-4'!$P$13)&gt;0,N45-'Resultados ISO 140-4'!$P$13,0)</f>
        <v>0</v>
      </c>
      <c r="CN45" s="142">
        <f>IF((O45-'Resultados ISO 140-4'!$Q$13)&gt;0,O45-'Resultados ISO 140-4'!$Q$13,0)</f>
        <v>0</v>
      </c>
      <c r="CO45" s="142">
        <f>IF((P45-'Resultados ISO 140-4'!$R$13)&gt;0,P45-'Resultados ISO 140-4'!$R$13,0)</f>
        <v>0</v>
      </c>
      <c r="CP45" s="142">
        <f>IF((Q45-'Resultados ISO 140-4'!$S$13)&gt;0,Q45-'Resultados ISO 140-4'!$S$13,0)</f>
        <v>0</v>
      </c>
      <c r="CQ45" s="142">
        <f>IF((R45-'Resultados ISO 140-4'!$T$13)&gt;0,R45-'Resultados ISO 140-4'!$T$13,0)</f>
        <v>0</v>
      </c>
      <c r="CR45" s="143">
        <f>IF((S45-'Resultados ISO 140-4'!$U$13)&gt;0,S45-'Resultados ISO 140-4'!$U$13,0)</f>
        <v>0</v>
      </c>
      <c r="CS45" s="127">
        <f t="shared" si="32"/>
        <v>0</v>
      </c>
      <c r="CT45" s="128">
        <f t="shared" si="27"/>
        <v>43</v>
      </c>
      <c r="CU45" s="118">
        <f t="shared" si="33"/>
        <v>0</v>
      </c>
      <c r="CV45" s="118">
        <f t="shared" si="28"/>
        <v>0</v>
      </c>
    </row>
    <row r="46" spans="1:100" ht="14.25">
      <c r="B46" s="129">
        <v>10</v>
      </c>
      <c r="C46" s="147">
        <f t="shared" si="34"/>
        <v>23</v>
      </c>
      <c r="D46" s="132">
        <f t="shared" si="35"/>
        <v>26</v>
      </c>
      <c r="E46" s="132">
        <f t="shared" si="36"/>
        <v>29</v>
      </c>
      <c r="F46" s="132">
        <f t="shared" si="37"/>
        <v>32</v>
      </c>
      <c r="G46" s="132">
        <f t="shared" si="38"/>
        <v>35</v>
      </c>
      <c r="H46" s="132">
        <f t="shared" si="39"/>
        <v>38</v>
      </c>
      <c r="I46" s="132">
        <f t="shared" si="40"/>
        <v>41</v>
      </c>
      <c r="J46" s="132">
        <f t="shared" si="41"/>
        <v>42</v>
      </c>
      <c r="K46" s="132">
        <f t="shared" si="42"/>
        <v>43</v>
      </c>
      <c r="L46" s="132">
        <f t="shared" si="43"/>
        <v>44</v>
      </c>
      <c r="M46" s="132">
        <f t="shared" si="44"/>
        <v>45</v>
      </c>
      <c r="N46" s="132">
        <f t="shared" si="45"/>
        <v>46</v>
      </c>
      <c r="O46" s="132">
        <f t="shared" si="46"/>
        <v>46</v>
      </c>
      <c r="P46" s="132">
        <f t="shared" si="47"/>
        <v>46</v>
      </c>
      <c r="Q46" s="132">
        <f t="shared" si="48"/>
        <v>46</v>
      </c>
      <c r="R46" s="132">
        <f t="shared" si="49"/>
        <v>46</v>
      </c>
      <c r="S46" s="133">
        <f t="shared" si="50"/>
        <v>46</v>
      </c>
      <c r="U46" s="147">
        <f>IF((C46-'Resultados ISO 140-4'!$E$7)&gt;0,C46-'Resultados ISO 140-4'!$E$7,0)</f>
        <v>0</v>
      </c>
      <c r="V46" s="132">
        <f>IF((D46-'Resultados ISO 140-4'!$F$7)&gt;0,D46-'Resultados ISO 140-4'!$F$7,0)</f>
        <v>0</v>
      </c>
      <c r="W46" s="132">
        <f>IF((E46-'Resultados ISO 140-4'!$G$7)&gt;0,E46-'Resultados ISO 140-4'!$G$7,0)</f>
        <v>0</v>
      </c>
      <c r="X46" s="132">
        <f>IF((F46-'Resultados ISO 140-4'!$H$7)&gt;0,F46-'Resultados ISO 140-4'!$H$7,0)</f>
        <v>0</v>
      </c>
      <c r="Y46" s="132">
        <f>IF((G46-'Resultados ISO 140-4'!$I$7)&gt;0,G46-'Resultados ISO 140-4'!$I$7,0)</f>
        <v>0</v>
      </c>
      <c r="Z46" s="132">
        <f>IF((H46-'Resultados ISO 140-4'!$J$7)&gt;0,H46-'Resultados ISO 140-4'!$J$7,0)</f>
        <v>0</v>
      </c>
      <c r="AA46" s="132">
        <f>IF((I46-'Resultados ISO 140-4'!$K$7)&gt;0,I46-'Resultados ISO 140-4'!$K$7,0)</f>
        <v>0</v>
      </c>
      <c r="AB46" s="132">
        <f>IF((J46-'Resultados ISO 140-4'!$L$7)&gt;0,J46-'Resultados ISO 140-4'!$L$7,0)</f>
        <v>0</v>
      </c>
      <c r="AC46" s="132">
        <f>IF((K46-'Resultados ISO 140-4'!$M$7)&gt;0,K46-'Resultados ISO 140-4'!$M$7,0)</f>
        <v>0</v>
      </c>
      <c r="AD46" s="132">
        <f>IF((L46-'Resultados ISO 140-4'!$N$7)&gt;0,L46-'Resultados ISO 140-4'!$N$7,0)</f>
        <v>0</v>
      </c>
      <c r="AE46" s="132">
        <f>IF((M46-'Resultados ISO 140-4'!$O$7)&gt;0,M46-'Resultados ISO 140-4'!$O$7,0)</f>
        <v>0</v>
      </c>
      <c r="AF46" s="132">
        <f>IF((N46-'Resultados ISO 140-4'!$P$7)&gt;0,N46-'Resultados ISO 140-4'!$P$7,0)</f>
        <v>0</v>
      </c>
      <c r="AG46" s="132">
        <f>IF((O46-'Resultados ISO 140-4'!$Q$7)&gt;0,O46-'Resultados ISO 140-4'!$Q$7,0)</f>
        <v>0</v>
      </c>
      <c r="AH46" s="132">
        <f>IF((P46-'Resultados ISO 140-4'!$R$7)&gt;0,P46-'Resultados ISO 140-4'!$R$7,0)</f>
        <v>0</v>
      </c>
      <c r="AI46" s="132">
        <f>IF((Q46-'Resultados ISO 140-4'!$S$7)&gt;0,Q46-'Resultados ISO 140-4'!$S$7,0)</f>
        <v>0</v>
      </c>
      <c r="AJ46" s="133">
        <f>IF((R46-'Resultados ISO 140-4'!$T$7)&gt;0,R46-'Resultados ISO 140-4'!$T$7,0)</f>
        <v>0</v>
      </c>
      <c r="AK46" s="148">
        <f t="shared" si="21"/>
        <v>0</v>
      </c>
      <c r="AL46" s="118">
        <f t="shared" si="29"/>
        <v>0</v>
      </c>
      <c r="AM46" s="116">
        <f t="shared" si="22"/>
        <v>0</v>
      </c>
      <c r="AO46" s="147">
        <f>IF((C46-'Resultados ISO 140-4'!$E$9)&gt;0,C46-'Resultados ISO 140-4'!$E$9,0)</f>
        <v>0</v>
      </c>
      <c r="AP46" s="132">
        <f>IF((D46-'Resultados ISO 140-4'!$F$9)&gt;0,D46-'Resultados ISO 140-4'!$F$9,0)</f>
        <v>0</v>
      </c>
      <c r="AQ46" s="132">
        <f>IF((E46-'Resultados ISO 140-4'!$G$9)&gt;0,E46-'Resultados ISO 140-4'!$G$9,0)</f>
        <v>0</v>
      </c>
      <c r="AR46" s="132">
        <f>IF((F46-'Resultados ISO 140-4'!$H$9)&gt;0,F46-'Resultados ISO 140-4'!$H$9,0)</f>
        <v>0</v>
      </c>
      <c r="AS46" s="132">
        <f>IF((G46-'Resultados ISO 140-4'!$I$9)&gt;0,G46-'Resultados ISO 140-4'!$I$9,0)</f>
        <v>0</v>
      </c>
      <c r="AT46" s="132">
        <f>IF((H46-'Resultados ISO 140-4'!$J$9)&gt;0,H46-'Resultados ISO 140-4'!$J$9,0)</f>
        <v>0</v>
      </c>
      <c r="AU46" s="132">
        <f>IF((I46-'Resultados ISO 140-4'!$K$9)&gt;0,I46-'Resultados ISO 140-4'!$K$9,0)</f>
        <v>0</v>
      </c>
      <c r="AV46" s="132">
        <f>IF((J46-'Resultados ISO 140-4'!$L$9)&gt;0,J46-'Resultados ISO 140-4'!$L$9,0)</f>
        <v>0</v>
      </c>
      <c r="AW46" s="132">
        <f>IF((K46-'Resultados ISO 140-4'!$M$9)&gt;0,K46-'Resultados ISO 140-4'!$M$9,0)</f>
        <v>0</v>
      </c>
      <c r="AX46" s="132">
        <f>IF((L46-'Resultados ISO 140-4'!$N$9)&gt;0,L46-'Resultados ISO 140-4'!$N$9,0)</f>
        <v>0</v>
      </c>
      <c r="AY46" s="132">
        <f>IF((M46-'Resultados ISO 140-4'!$O$9)&gt;0,M46-'Resultados ISO 140-4'!$O$9,0)</f>
        <v>0</v>
      </c>
      <c r="AZ46" s="132">
        <f>IF((N46-'Resultados ISO 140-4'!$P$9)&gt;0,N46-'Resultados ISO 140-4'!$P$9,0)</f>
        <v>0</v>
      </c>
      <c r="BA46" s="132">
        <f>IF((O46-'Resultados ISO 140-4'!$Q$9)&gt;0,O46-'Resultados ISO 140-4'!$Q$9,0)</f>
        <v>0</v>
      </c>
      <c r="BB46" s="132">
        <f>IF((P46-'Resultados ISO 140-4'!$R$9)&gt;0,P46-'Resultados ISO 140-4'!$R$9,0)</f>
        <v>0</v>
      </c>
      <c r="BC46" s="132">
        <f>IF((Q46-'Resultados ISO 140-4'!$S$9)&gt;0,Q46-'Resultados ISO 140-4'!$S$9,0)</f>
        <v>0</v>
      </c>
      <c r="BD46" s="133">
        <f>IF((R46-'Resultados ISO 140-4'!$T$9)&gt;0,R46-'Resultados ISO 140-4'!$T$9,0)</f>
        <v>0</v>
      </c>
      <c r="BE46" s="128">
        <f t="shared" si="23"/>
        <v>0</v>
      </c>
      <c r="BF46" s="137">
        <f t="shared" si="30"/>
        <v>0</v>
      </c>
      <c r="BG46" s="118">
        <f t="shared" si="24"/>
        <v>0</v>
      </c>
      <c r="BH46" s="119"/>
      <c r="BI46" s="146">
        <f>IF((C46-'Resultados ISO 140-4'!$E$11)&gt;0,C46-'Resultados ISO 140-4'!$E$11,0)</f>
        <v>0</v>
      </c>
      <c r="BJ46" s="145">
        <f>IF((D46-'Resultados ISO 140-4'!$F$11)&gt;0,D46-'Resultados ISO 140-4'!$F$11,0)</f>
        <v>0</v>
      </c>
      <c r="BK46" s="145">
        <f>IF((E46-'Resultados ISO 140-4'!$G$11)&gt;0,E46-'Resultados ISO 140-4'!$G$11,0)</f>
        <v>0</v>
      </c>
      <c r="BL46" s="145">
        <f>IF((F46-'Resultados ISO 140-4'!$H$11)&gt;0,F46-'Resultados ISO 140-4'!$H$11,0)</f>
        <v>0</v>
      </c>
      <c r="BM46" s="145">
        <f>IF((G46-'Resultados ISO 140-4'!$I$11)&gt;0,G46-'Resultados ISO 140-4'!$I$11,0)</f>
        <v>0</v>
      </c>
      <c r="BN46" s="145">
        <f>IF((H46-'Resultados ISO 140-4'!$J$11)&gt;0,H46-'Resultados ISO 140-4'!$J$11,0)</f>
        <v>0</v>
      </c>
      <c r="BO46" s="145">
        <f>IF((I46-'Resultados ISO 140-4'!$K$11)&gt;0,I46-'Resultados ISO 140-4'!$K$11,0)</f>
        <v>0</v>
      </c>
      <c r="BP46" s="145">
        <f>IF((J46-'Resultados ISO 140-4'!$L$11)&gt;0,J46-'Resultados ISO 140-4'!$L$11,0)</f>
        <v>0</v>
      </c>
      <c r="BQ46" s="145">
        <f>IF((K46-'Resultados ISO 140-4'!$M$11)&gt;0,K46-'Resultados ISO 140-4'!$M$11,0)</f>
        <v>0</v>
      </c>
      <c r="BR46" s="145">
        <f>IF((L46-'Resultados ISO 140-4'!$N$11)&gt;0,L46-'Resultados ISO 140-4'!$N$11,0)</f>
        <v>0</v>
      </c>
      <c r="BS46" s="145">
        <f>IF((M46-'Resultados ISO 140-4'!$O$11)&gt;0,M46-'Resultados ISO 140-4'!$O$11,0)</f>
        <v>0</v>
      </c>
      <c r="BT46" s="145">
        <f>IF((N46-'Resultados ISO 140-4'!$P$11)&gt;0,N46-'Resultados ISO 140-4'!$P$11,0)</f>
        <v>0</v>
      </c>
      <c r="BU46" s="145">
        <f>IF((O46-'Resultados ISO 140-4'!$Q$11)&gt;0,O46-'Resultados ISO 140-4'!$Q$11,0)</f>
        <v>0</v>
      </c>
      <c r="BV46" s="145">
        <f>IF((P46-'Resultados ISO 140-4'!$R$11)&gt;0,P46-'Resultados ISO 140-4'!$R$11,0)</f>
        <v>0</v>
      </c>
      <c r="BW46" s="145">
        <f>IF((Q46-'Resultados ISO 140-4'!$S$11)&gt;0,Q46-'Resultados ISO 140-4'!$S$11,0)</f>
        <v>0</v>
      </c>
      <c r="BX46" s="144">
        <f>IF((R46-'Resultados ISO 140-4'!$T$11)&gt;0,R46-'Resultados ISO 140-4'!$T$11,0)</f>
        <v>0</v>
      </c>
      <c r="BY46" s="119">
        <f t="shared" si="25"/>
        <v>0</v>
      </c>
      <c r="BZ46" s="118">
        <f t="shared" si="31"/>
        <v>0</v>
      </c>
      <c r="CA46" s="118">
        <f t="shared" si="26"/>
        <v>0</v>
      </c>
      <c r="CB46" s="119"/>
      <c r="CC46" s="141">
        <f>IF((D46-'Resultados ISO 140-4'!$F$13)&gt;0,D46-'Resultados ISO 140-4'!$F$13,0)</f>
        <v>0</v>
      </c>
      <c r="CD46" s="142">
        <f>IF((E46-'Resultados ISO 140-4'!$G$13)&gt;0,E46-'Resultados ISO 140-4'!$G$13,0)</f>
        <v>0</v>
      </c>
      <c r="CE46" s="142">
        <f>IF((F46-'Resultados ISO 140-4'!$H$13)&gt;0,F46-'Resultados ISO 140-4'!$H$13,0)</f>
        <v>0</v>
      </c>
      <c r="CF46" s="142">
        <f>IF((G46-'Resultados ISO 140-4'!$I$13)&gt;0,G46-'Resultados ISO 140-4'!$I$13,0)</f>
        <v>0</v>
      </c>
      <c r="CG46" s="142">
        <f>IF((H46-'Resultados ISO 140-4'!$J$13)&gt;0,H46-'Resultados ISO 140-4'!$J$13,0)</f>
        <v>0</v>
      </c>
      <c r="CH46" s="142">
        <f>IF((I46-'Resultados ISO 140-4'!$K$13)&gt;0,I46-'Resultados ISO 140-4'!$K$13,0)</f>
        <v>0</v>
      </c>
      <c r="CI46" s="142">
        <f>IF((J46-'Resultados ISO 140-4'!$L$13)&gt;0,J46-'Resultados ISO 140-4'!$L$13,0)</f>
        <v>0</v>
      </c>
      <c r="CJ46" s="142">
        <f>IF((K46-'Resultados ISO 140-4'!$M$13)&gt;0,K46-'Resultados ISO 140-4'!$M$13,0)</f>
        <v>0</v>
      </c>
      <c r="CK46" s="142">
        <f>IF((L46-'Resultados ISO 140-4'!$N$13)&gt;0,L46-'Resultados ISO 140-4'!$N$13,0)</f>
        <v>0</v>
      </c>
      <c r="CL46" s="142">
        <f>IF((M46-'Resultados ISO 140-4'!$O$13)&gt;0,M46-'Resultados ISO 140-4'!$O$13,0)</f>
        <v>0</v>
      </c>
      <c r="CM46" s="142">
        <f>IF((N46-'Resultados ISO 140-4'!$P$13)&gt;0,N46-'Resultados ISO 140-4'!$P$13,0)</f>
        <v>0</v>
      </c>
      <c r="CN46" s="142">
        <f>IF((O46-'Resultados ISO 140-4'!$Q$13)&gt;0,O46-'Resultados ISO 140-4'!$Q$13,0)</f>
        <v>0</v>
      </c>
      <c r="CO46" s="142">
        <f>IF((P46-'Resultados ISO 140-4'!$R$13)&gt;0,P46-'Resultados ISO 140-4'!$R$13,0)</f>
        <v>0</v>
      </c>
      <c r="CP46" s="142">
        <f>IF((Q46-'Resultados ISO 140-4'!$S$13)&gt;0,Q46-'Resultados ISO 140-4'!$S$13,0)</f>
        <v>0</v>
      </c>
      <c r="CQ46" s="142">
        <f>IF((R46-'Resultados ISO 140-4'!$T$13)&gt;0,R46-'Resultados ISO 140-4'!$T$13,0)</f>
        <v>0</v>
      </c>
      <c r="CR46" s="143">
        <f>IF((S46-'Resultados ISO 140-4'!$U$13)&gt;0,S46-'Resultados ISO 140-4'!$U$13,0)</f>
        <v>0</v>
      </c>
      <c r="CS46" s="127">
        <f t="shared" si="32"/>
        <v>0</v>
      </c>
      <c r="CT46" s="128">
        <f t="shared" si="27"/>
        <v>42</v>
      </c>
      <c r="CU46" s="118">
        <f t="shared" si="33"/>
        <v>0</v>
      </c>
      <c r="CV46" s="118">
        <f t="shared" si="28"/>
        <v>0</v>
      </c>
    </row>
    <row r="47" spans="1:100" ht="14.25">
      <c r="B47" s="129">
        <v>11</v>
      </c>
      <c r="C47" s="147">
        <f t="shared" si="34"/>
        <v>22</v>
      </c>
      <c r="D47" s="132">
        <f t="shared" si="35"/>
        <v>25</v>
      </c>
      <c r="E47" s="132">
        <f t="shared" si="36"/>
        <v>28</v>
      </c>
      <c r="F47" s="132">
        <f t="shared" si="37"/>
        <v>31</v>
      </c>
      <c r="G47" s="132">
        <f t="shared" si="38"/>
        <v>34</v>
      </c>
      <c r="H47" s="132">
        <f t="shared" si="39"/>
        <v>37</v>
      </c>
      <c r="I47" s="132">
        <f t="shared" si="40"/>
        <v>40</v>
      </c>
      <c r="J47" s="132">
        <f t="shared" si="41"/>
        <v>41</v>
      </c>
      <c r="K47" s="132">
        <f t="shared" si="42"/>
        <v>42</v>
      </c>
      <c r="L47" s="132">
        <f t="shared" si="43"/>
        <v>43</v>
      </c>
      <c r="M47" s="132">
        <f t="shared" si="44"/>
        <v>44</v>
      </c>
      <c r="N47" s="132">
        <f t="shared" si="45"/>
        <v>45</v>
      </c>
      <c r="O47" s="132">
        <f t="shared" si="46"/>
        <v>45</v>
      </c>
      <c r="P47" s="132">
        <f t="shared" si="47"/>
        <v>45</v>
      </c>
      <c r="Q47" s="132">
        <f t="shared" si="48"/>
        <v>45</v>
      </c>
      <c r="R47" s="132">
        <f t="shared" si="49"/>
        <v>45</v>
      </c>
      <c r="S47" s="133">
        <f t="shared" si="50"/>
        <v>45</v>
      </c>
      <c r="U47" s="147">
        <f>IF((C47-'Resultados ISO 140-4'!$E$7)&gt;0,C47-'Resultados ISO 140-4'!$E$7,0)</f>
        <v>0</v>
      </c>
      <c r="V47" s="132">
        <f>IF((D47-'Resultados ISO 140-4'!$F$7)&gt;0,D47-'Resultados ISO 140-4'!$F$7,0)</f>
        <v>0</v>
      </c>
      <c r="W47" s="132">
        <f>IF((E47-'Resultados ISO 140-4'!$G$7)&gt;0,E47-'Resultados ISO 140-4'!$G$7,0)</f>
        <v>0</v>
      </c>
      <c r="X47" s="132">
        <f>IF((F47-'Resultados ISO 140-4'!$H$7)&gt;0,F47-'Resultados ISO 140-4'!$H$7,0)</f>
        <v>0</v>
      </c>
      <c r="Y47" s="132">
        <f>IF((G47-'Resultados ISO 140-4'!$I$7)&gt;0,G47-'Resultados ISO 140-4'!$I$7,0)</f>
        <v>0</v>
      </c>
      <c r="Z47" s="132">
        <f>IF((H47-'Resultados ISO 140-4'!$J$7)&gt;0,H47-'Resultados ISO 140-4'!$J$7,0)</f>
        <v>0</v>
      </c>
      <c r="AA47" s="132">
        <f>IF((I47-'Resultados ISO 140-4'!$K$7)&gt;0,I47-'Resultados ISO 140-4'!$K$7,0)</f>
        <v>0</v>
      </c>
      <c r="AB47" s="132">
        <f>IF((J47-'Resultados ISO 140-4'!$L$7)&gt;0,J47-'Resultados ISO 140-4'!$L$7,0)</f>
        <v>0</v>
      </c>
      <c r="AC47" s="132">
        <f>IF((K47-'Resultados ISO 140-4'!$M$7)&gt;0,K47-'Resultados ISO 140-4'!$M$7,0)</f>
        <v>0</v>
      </c>
      <c r="AD47" s="132">
        <f>IF((L47-'Resultados ISO 140-4'!$N$7)&gt;0,L47-'Resultados ISO 140-4'!$N$7,0)</f>
        <v>0</v>
      </c>
      <c r="AE47" s="132">
        <f>IF((M47-'Resultados ISO 140-4'!$O$7)&gt;0,M47-'Resultados ISO 140-4'!$O$7,0)</f>
        <v>0</v>
      </c>
      <c r="AF47" s="132">
        <f>IF((N47-'Resultados ISO 140-4'!$P$7)&gt;0,N47-'Resultados ISO 140-4'!$P$7,0)</f>
        <v>0</v>
      </c>
      <c r="AG47" s="132">
        <f>IF((O47-'Resultados ISO 140-4'!$Q$7)&gt;0,O47-'Resultados ISO 140-4'!$Q$7,0)</f>
        <v>0</v>
      </c>
      <c r="AH47" s="132">
        <f>IF((P47-'Resultados ISO 140-4'!$R$7)&gt;0,P47-'Resultados ISO 140-4'!$R$7,0)</f>
        <v>0</v>
      </c>
      <c r="AI47" s="132">
        <f>IF((Q47-'Resultados ISO 140-4'!$S$7)&gt;0,Q47-'Resultados ISO 140-4'!$S$7,0)</f>
        <v>0</v>
      </c>
      <c r="AJ47" s="133">
        <f>IF((R47-'Resultados ISO 140-4'!$T$7)&gt;0,R47-'Resultados ISO 140-4'!$T$7,0)</f>
        <v>0</v>
      </c>
      <c r="AK47" s="148">
        <f t="shared" si="21"/>
        <v>0</v>
      </c>
      <c r="AL47" s="118">
        <f t="shared" si="29"/>
        <v>0</v>
      </c>
      <c r="AM47" s="116">
        <f t="shared" si="22"/>
        <v>0</v>
      </c>
      <c r="AO47" s="147">
        <f>IF((C47-'Resultados ISO 140-4'!$E$9)&gt;0,C47-'Resultados ISO 140-4'!$E$9,0)</f>
        <v>0</v>
      </c>
      <c r="AP47" s="132">
        <f>IF((D47-'Resultados ISO 140-4'!$F$9)&gt;0,D47-'Resultados ISO 140-4'!$F$9,0)</f>
        <v>0</v>
      </c>
      <c r="AQ47" s="132">
        <f>IF((E47-'Resultados ISO 140-4'!$G$9)&gt;0,E47-'Resultados ISO 140-4'!$G$9,0)</f>
        <v>0</v>
      </c>
      <c r="AR47" s="132">
        <f>IF((F47-'Resultados ISO 140-4'!$H$9)&gt;0,F47-'Resultados ISO 140-4'!$H$9,0)</f>
        <v>0</v>
      </c>
      <c r="AS47" s="132">
        <f>IF((G47-'Resultados ISO 140-4'!$I$9)&gt;0,G47-'Resultados ISO 140-4'!$I$9,0)</f>
        <v>0</v>
      </c>
      <c r="AT47" s="132">
        <f>IF((H47-'Resultados ISO 140-4'!$J$9)&gt;0,H47-'Resultados ISO 140-4'!$J$9,0)</f>
        <v>0</v>
      </c>
      <c r="AU47" s="132">
        <f>IF((I47-'Resultados ISO 140-4'!$K$9)&gt;0,I47-'Resultados ISO 140-4'!$K$9,0)</f>
        <v>0</v>
      </c>
      <c r="AV47" s="132">
        <f>IF((J47-'Resultados ISO 140-4'!$L$9)&gt;0,J47-'Resultados ISO 140-4'!$L$9,0)</f>
        <v>0</v>
      </c>
      <c r="AW47" s="132">
        <f>IF((K47-'Resultados ISO 140-4'!$M$9)&gt;0,K47-'Resultados ISO 140-4'!$M$9,0)</f>
        <v>0</v>
      </c>
      <c r="AX47" s="132">
        <f>IF((L47-'Resultados ISO 140-4'!$N$9)&gt;0,L47-'Resultados ISO 140-4'!$N$9,0)</f>
        <v>0</v>
      </c>
      <c r="AY47" s="132">
        <f>IF((M47-'Resultados ISO 140-4'!$O$9)&gt;0,M47-'Resultados ISO 140-4'!$O$9,0)</f>
        <v>0</v>
      </c>
      <c r="AZ47" s="132">
        <f>IF((N47-'Resultados ISO 140-4'!$P$9)&gt;0,N47-'Resultados ISO 140-4'!$P$9,0)</f>
        <v>0</v>
      </c>
      <c r="BA47" s="132">
        <f>IF((O47-'Resultados ISO 140-4'!$Q$9)&gt;0,O47-'Resultados ISO 140-4'!$Q$9,0)</f>
        <v>0</v>
      </c>
      <c r="BB47" s="132">
        <f>IF((P47-'Resultados ISO 140-4'!$R$9)&gt;0,P47-'Resultados ISO 140-4'!$R$9,0)</f>
        <v>0</v>
      </c>
      <c r="BC47" s="132">
        <f>IF((Q47-'Resultados ISO 140-4'!$S$9)&gt;0,Q47-'Resultados ISO 140-4'!$S$9,0)</f>
        <v>0</v>
      </c>
      <c r="BD47" s="133">
        <f>IF((R47-'Resultados ISO 140-4'!$T$9)&gt;0,R47-'Resultados ISO 140-4'!$T$9,0)</f>
        <v>0</v>
      </c>
      <c r="BE47" s="128">
        <f t="shared" si="23"/>
        <v>0</v>
      </c>
      <c r="BF47" s="137">
        <f t="shared" si="30"/>
        <v>0</v>
      </c>
      <c r="BG47" s="118">
        <f t="shared" si="24"/>
        <v>0</v>
      </c>
      <c r="BH47" s="119"/>
      <c r="BI47" s="146">
        <f>IF((C47-'Resultados ISO 140-4'!$E$11)&gt;0,C47-'Resultados ISO 140-4'!$E$11,0)</f>
        <v>0</v>
      </c>
      <c r="BJ47" s="145">
        <f>IF((D47-'Resultados ISO 140-4'!$F$11)&gt;0,D47-'Resultados ISO 140-4'!$F$11,0)</f>
        <v>0</v>
      </c>
      <c r="BK47" s="145">
        <f>IF((E47-'Resultados ISO 140-4'!$G$11)&gt;0,E47-'Resultados ISO 140-4'!$G$11,0)</f>
        <v>0</v>
      </c>
      <c r="BL47" s="145">
        <f>IF((F47-'Resultados ISO 140-4'!$H$11)&gt;0,F47-'Resultados ISO 140-4'!$H$11,0)</f>
        <v>0</v>
      </c>
      <c r="BM47" s="145">
        <f>IF((G47-'Resultados ISO 140-4'!$I$11)&gt;0,G47-'Resultados ISO 140-4'!$I$11,0)</f>
        <v>0</v>
      </c>
      <c r="BN47" s="145">
        <f>IF((H47-'Resultados ISO 140-4'!$J$11)&gt;0,H47-'Resultados ISO 140-4'!$J$11,0)</f>
        <v>0</v>
      </c>
      <c r="BO47" s="145">
        <f>IF((I47-'Resultados ISO 140-4'!$K$11)&gt;0,I47-'Resultados ISO 140-4'!$K$11,0)</f>
        <v>0</v>
      </c>
      <c r="BP47" s="145">
        <f>IF((J47-'Resultados ISO 140-4'!$L$11)&gt;0,J47-'Resultados ISO 140-4'!$L$11,0)</f>
        <v>0</v>
      </c>
      <c r="BQ47" s="145">
        <f>IF((K47-'Resultados ISO 140-4'!$M$11)&gt;0,K47-'Resultados ISO 140-4'!$M$11,0)</f>
        <v>0</v>
      </c>
      <c r="BR47" s="145">
        <f>IF((L47-'Resultados ISO 140-4'!$N$11)&gt;0,L47-'Resultados ISO 140-4'!$N$11,0)</f>
        <v>0</v>
      </c>
      <c r="BS47" s="145">
        <f>IF((M47-'Resultados ISO 140-4'!$O$11)&gt;0,M47-'Resultados ISO 140-4'!$O$11,0)</f>
        <v>0</v>
      </c>
      <c r="BT47" s="145">
        <f>IF((N47-'Resultados ISO 140-4'!$P$11)&gt;0,N47-'Resultados ISO 140-4'!$P$11,0)</f>
        <v>0</v>
      </c>
      <c r="BU47" s="145">
        <f>IF((O47-'Resultados ISO 140-4'!$Q$11)&gt;0,O47-'Resultados ISO 140-4'!$Q$11,0)</f>
        <v>0</v>
      </c>
      <c r="BV47" s="145">
        <f>IF((P47-'Resultados ISO 140-4'!$R$11)&gt;0,P47-'Resultados ISO 140-4'!$R$11,0)</f>
        <v>0</v>
      </c>
      <c r="BW47" s="145">
        <f>IF((Q47-'Resultados ISO 140-4'!$S$11)&gt;0,Q47-'Resultados ISO 140-4'!$S$11,0)</f>
        <v>0</v>
      </c>
      <c r="BX47" s="144">
        <f>IF((R47-'Resultados ISO 140-4'!$T$11)&gt;0,R47-'Resultados ISO 140-4'!$T$11,0)</f>
        <v>0</v>
      </c>
      <c r="BY47" s="119">
        <f t="shared" si="25"/>
        <v>0</v>
      </c>
      <c r="BZ47" s="118">
        <f t="shared" si="31"/>
        <v>0</v>
      </c>
      <c r="CA47" s="118">
        <f t="shared" si="26"/>
        <v>0</v>
      </c>
      <c r="CB47" s="119"/>
      <c r="CC47" s="141">
        <f>IF((D47-'Resultados ISO 140-4'!$F$13)&gt;0,D47-'Resultados ISO 140-4'!$F$13,0)</f>
        <v>0</v>
      </c>
      <c r="CD47" s="142">
        <f>IF((E47-'Resultados ISO 140-4'!$G$13)&gt;0,E47-'Resultados ISO 140-4'!$G$13,0)</f>
        <v>0</v>
      </c>
      <c r="CE47" s="142">
        <f>IF((F47-'Resultados ISO 140-4'!$H$13)&gt;0,F47-'Resultados ISO 140-4'!$H$13,0)</f>
        <v>0</v>
      </c>
      <c r="CF47" s="142">
        <f>IF((G47-'Resultados ISO 140-4'!$I$13)&gt;0,G47-'Resultados ISO 140-4'!$I$13,0)</f>
        <v>0</v>
      </c>
      <c r="CG47" s="142">
        <f>IF((H47-'Resultados ISO 140-4'!$J$13)&gt;0,H47-'Resultados ISO 140-4'!$J$13,0)</f>
        <v>0</v>
      </c>
      <c r="CH47" s="142">
        <f>IF((I47-'Resultados ISO 140-4'!$K$13)&gt;0,I47-'Resultados ISO 140-4'!$K$13,0)</f>
        <v>0</v>
      </c>
      <c r="CI47" s="142">
        <f>IF((J47-'Resultados ISO 140-4'!$L$13)&gt;0,J47-'Resultados ISO 140-4'!$L$13,0)</f>
        <v>0</v>
      </c>
      <c r="CJ47" s="142">
        <f>IF((K47-'Resultados ISO 140-4'!$M$13)&gt;0,K47-'Resultados ISO 140-4'!$M$13,0)</f>
        <v>0</v>
      </c>
      <c r="CK47" s="142">
        <f>IF((L47-'Resultados ISO 140-4'!$N$13)&gt;0,L47-'Resultados ISO 140-4'!$N$13,0)</f>
        <v>0</v>
      </c>
      <c r="CL47" s="142">
        <f>IF((M47-'Resultados ISO 140-4'!$O$13)&gt;0,M47-'Resultados ISO 140-4'!$O$13,0)</f>
        <v>0</v>
      </c>
      <c r="CM47" s="142">
        <f>IF((N47-'Resultados ISO 140-4'!$P$13)&gt;0,N47-'Resultados ISO 140-4'!$P$13,0)</f>
        <v>0</v>
      </c>
      <c r="CN47" s="142">
        <f>IF((O47-'Resultados ISO 140-4'!$Q$13)&gt;0,O47-'Resultados ISO 140-4'!$Q$13,0)</f>
        <v>0</v>
      </c>
      <c r="CO47" s="142">
        <f>IF((P47-'Resultados ISO 140-4'!$R$13)&gt;0,P47-'Resultados ISO 140-4'!$R$13,0)</f>
        <v>0</v>
      </c>
      <c r="CP47" s="142">
        <f>IF((Q47-'Resultados ISO 140-4'!$S$13)&gt;0,Q47-'Resultados ISO 140-4'!$S$13,0)</f>
        <v>0</v>
      </c>
      <c r="CQ47" s="142">
        <f>IF((R47-'Resultados ISO 140-4'!$T$13)&gt;0,R47-'Resultados ISO 140-4'!$T$13,0)</f>
        <v>0</v>
      </c>
      <c r="CR47" s="143">
        <f>IF((S47-'Resultados ISO 140-4'!$U$13)&gt;0,S47-'Resultados ISO 140-4'!$U$13,0)</f>
        <v>0</v>
      </c>
      <c r="CS47" s="127">
        <f t="shared" si="32"/>
        <v>0</v>
      </c>
      <c r="CT47" s="128">
        <f t="shared" si="27"/>
        <v>41</v>
      </c>
      <c r="CU47" s="118">
        <f t="shared" si="33"/>
        <v>0</v>
      </c>
      <c r="CV47" s="118">
        <f t="shared" si="28"/>
        <v>0</v>
      </c>
    </row>
    <row r="48" spans="1:100" ht="14.25">
      <c r="B48" s="129">
        <v>12</v>
      </c>
      <c r="C48" s="147">
        <f t="shared" si="34"/>
        <v>21</v>
      </c>
      <c r="D48" s="132">
        <f t="shared" si="35"/>
        <v>24</v>
      </c>
      <c r="E48" s="132">
        <f t="shared" si="36"/>
        <v>27</v>
      </c>
      <c r="F48" s="132">
        <f t="shared" si="37"/>
        <v>30</v>
      </c>
      <c r="G48" s="132">
        <f t="shared" si="38"/>
        <v>33</v>
      </c>
      <c r="H48" s="132">
        <f t="shared" si="39"/>
        <v>36</v>
      </c>
      <c r="I48" s="132">
        <f t="shared" si="40"/>
        <v>39</v>
      </c>
      <c r="J48" s="132">
        <f t="shared" si="41"/>
        <v>40</v>
      </c>
      <c r="K48" s="132">
        <f t="shared" si="42"/>
        <v>41</v>
      </c>
      <c r="L48" s="132">
        <f t="shared" si="43"/>
        <v>42</v>
      </c>
      <c r="M48" s="132">
        <f t="shared" si="44"/>
        <v>43</v>
      </c>
      <c r="N48" s="132">
        <f t="shared" si="45"/>
        <v>44</v>
      </c>
      <c r="O48" s="132">
        <f t="shared" si="46"/>
        <v>44</v>
      </c>
      <c r="P48" s="132">
        <f t="shared" si="47"/>
        <v>44</v>
      </c>
      <c r="Q48" s="132">
        <f t="shared" si="48"/>
        <v>44</v>
      </c>
      <c r="R48" s="132">
        <f t="shared" si="49"/>
        <v>44</v>
      </c>
      <c r="S48" s="133">
        <f t="shared" si="50"/>
        <v>44</v>
      </c>
      <c r="U48" s="147">
        <f>IF((C48-'Resultados ISO 140-4'!$E$7)&gt;0,C48-'Resultados ISO 140-4'!$E$7,0)</f>
        <v>0</v>
      </c>
      <c r="V48" s="132">
        <f>IF((D48-'Resultados ISO 140-4'!$F$7)&gt;0,D48-'Resultados ISO 140-4'!$F$7,0)</f>
        <v>0</v>
      </c>
      <c r="W48" s="132">
        <f>IF((E48-'Resultados ISO 140-4'!$G$7)&gt;0,E48-'Resultados ISO 140-4'!$G$7,0)</f>
        <v>0</v>
      </c>
      <c r="X48" s="132">
        <f>IF((F48-'Resultados ISO 140-4'!$H$7)&gt;0,F48-'Resultados ISO 140-4'!$H$7,0)</f>
        <v>0</v>
      </c>
      <c r="Y48" s="132">
        <f>IF((G48-'Resultados ISO 140-4'!$I$7)&gt;0,G48-'Resultados ISO 140-4'!$I$7,0)</f>
        <v>0</v>
      </c>
      <c r="Z48" s="132">
        <f>IF((H48-'Resultados ISO 140-4'!$J$7)&gt;0,H48-'Resultados ISO 140-4'!$J$7,0)</f>
        <v>0</v>
      </c>
      <c r="AA48" s="132">
        <f>IF((I48-'Resultados ISO 140-4'!$K$7)&gt;0,I48-'Resultados ISO 140-4'!$K$7,0)</f>
        <v>0</v>
      </c>
      <c r="AB48" s="132">
        <f>IF((J48-'Resultados ISO 140-4'!$L$7)&gt;0,J48-'Resultados ISO 140-4'!$L$7,0)</f>
        <v>0</v>
      </c>
      <c r="AC48" s="132">
        <f>IF((K48-'Resultados ISO 140-4'!$M$7)&gt;0,K48-'Resultados ISO 140-4'!$M$7,0)</f>
        <v>0</v>
      </c>
      <c r="AD48" s="132">
        <f>IF((L48-'Resultados ISO 140-4'!$N$7)&gt;0,L48-'Resultados ISO 140-4'!$N$7,0)</f>
        <v>0</v>
      </c>
      <c r="AE48" s="132">
        <f>IF((M48-'Resultados ISO 140-4'!$O$7)&gt;0,M48-'Resultados ISO 140-4'!$O$7,0)</f>
        <v>0</v>
      </c>
      <c r="AF48" s="132">
        <f>IF((N48-'Resultados ISO 140-4'!$P$7)&gt;0,N48-'Resultados ISO 140-4'!$P$7,0)</f>
        <v>0</v>
      </c>
      <c r="AG48" s="132">
        <f>IF((O48-'Resultados ISO 140-4'!$Q$7)&gt;0,O48-'Resultados ISO 140-4'!$Q$7,0)</f>
        <v>0</v>
      </c>
      <c r="AH48" s="132">
        <f>IF((P48-'Resultados ISO 140-4'!$R$7)&gt;0,P48-'Resultados ISO 140-4'!$R$7,0)</f>
        <v>0</v>
      </c>
      <c r="AI48" s="132">
        <f>IF((Q48-'Resultados ISO 140-4'!$S$7)&gt;0,Q48-'Resultados ISO 140-4'!$S$7,0)</f>
        <v>0</v>
      </c>
      <c r="AJ48" s="133">
        <f>IF((R48-'Resultados ISO 140-4'!$T$7)&gt;0,R48-'Resultados ISO 140-4'!$T$7,0)</f>
        <v>0</v>
      </c>
      <c r="AK48" s="148">
        <f t="shared" si="21"/>
        <v>0</v>
      </c>
      <c r="AL48" s="118">
        <f t="shared" si="29"/>
        <v>0</v>
      </c>
      <c r="AM48" s="116">
        <f t="shared" si="22"/>
        <v>0</v>
      </c>
      <c r="AO48" s="147">
        <f>IF((C48-'Resultados ISO 140-4'!$E$9)&gt;0,C48-'Resultados ISO 140-4'!$E$9,0)</f>
        <v>0</v>
      </c>
      <c r="AP48" s="132">
        <f>IF((D48-'Resultados ISO 140-4'!$F$9)&gt;0,D48-'Resultados ISO 140-4'!$F$9,0)</f>
        <v>0</v>
      </c>
      <c r="AQ48" s="132">
        <f>IF((E48-'Resultados ISO 140-4'!$G$9)&gt;0,E48-'Resultados ISO 140-4'!$G$9,0)</f>
        <v>0</v>
      </c>
      <c r="AR48" s="132">
        <f>IF((F48-'Resultados ISO 140-4'!$H$9)&gt;0,F48-'Resultados ISO 140-4'!$H$9,0)</f>
        <v>0</v>
      </c>
      <c r="AS48" s="132">
        <f>IF((G48-'Resultados ISO 140-4'!$I$9)&gt;0,G48-'Resultados ISO 140-4'!$I$9,0)</f>
        <v>0</v>
      </c>
      <c r="AT48" s="132">
        <f>IF((H48-'Resultados ISO 140-4'!$J$9)&gt;0,H48-'Resultados ISO 140-4'!$J$9,0)</f>
        <v>0</v>
      </c>
      <c r="AU48" s="132">
        <f>IF((I48-'Resultados ISO 140-4'!$K$9)&gt;0,I48-'Resultados ISO 140-4'!$K$9,0)</f>
        <v>0</v>
      </c>
      <c r="AV48" s="132">
        <f>IF((J48-'Resultados ISO 140-4'!$L$9)&gt;0,J48-'Resultados ISO 140-4'!$L$9,0)</f>
        <v>0</v>
      </c>
      <c r="AW48" s="132">
        <f>IF((K48-'Resultados ISO 140-4'!$M$9)&gt;0,K48-'Resultados ISO 140-4'!$M$9,0)</f>
        <v>0</v>
      </c>
      <c r="AX48" s="132">
        <f>IF((L48-'Resultados ISO 140-4'!$N$9)&gt;0,L48-'Resultados ISO 140-4'!$N$9,0)</f>
        <v>0</v>
      </c>
      <c r="AY48" s="132">
        <f>IF((M48-'Resultados ISO 140-4'!$O$9)&gt;0,M48-'Resultados ISO 140-4'!$O$9,0)</f>
        <v>0</v>
      </c>
      <c r="AZ48" s="132">
        <f>IF((N48-'Resultados ISO 140-4'!$P$9)&gt;0,N48-'Resultados ISO 140-4'!$P$9,0)</f>
        <v>0</v>
      </c>
      <c r="BA48" s="132">
        <f>IF((O48-'Resultados ISO 140-4'!$Q$9)&gt;0,O48-'Resultados ISO 140-4'!$Q$9,0)</f>
        <v>0</v>
      </c>
      <c r="BB48" s="132">
        <f>IF((P48-'Resultados ISO 140-4'!$R$9)&gt;0,P48-'Resultados ISO 140-4'!$R$9,0)</f>
        <v>0</v>
      </c>
      <c r="BC48" s="132">
        <f>IF((Q48-'Resultados ISO 140-4'!$S$9)&gt;0,Q48-'Resultados ISO 140-4'!$S$9,0)</f>
        <v>0</v>
      </c>
      <c r="BD48" s="133">
        <f>IF((R48-'Resultados ISO 140-4'!$T$9)&gt;0,R48-'Resultados ISO 140-4'!$T$9,0)</f>
        <v>0</v>
      </c>
      <c r="BE48" s="128">
        <f t="shared" si="23"/>
        <v>0</v>
      </c>
      <c r="BF48" s="137">
        <f t="shared" si="30"/>
        <v>0</v>
      </c>
      <c r="BG48" s="118">
        <f t="shared" si="24"/>
        <v>0</v>
      </c>
      <c r="BH48" s="119"/>
      <c r="BI48" s="146">
        <f>IF((C48-'Resultados ISO 140-4'!$E$11)&gt;0,C48-'Resultados ISO 140-4'!$E$11,0)</f>
        <v>0</v>
      </c>
      <c r="BJ48" s="145">
        <f>IF((D48-'Resultados ISO 140-4'!$F$11)&gt;0,D48-'Resultados ISO 140-4'!$F$11,0)</f>
        <v>0</v>
      </c>
      <c r="BK48" s="145">
        <f>IF((E48-'Resultados ISO 140-4'!$G$11)&gt;0,E48-'Resultados ISO 140-4'!$G$11,0)</f>
        <v>0</v>
      </c>
      <c r="BL48" s="145">
        <f>IF((F48-'Resultados ISO 140-4'!$H$11)&gt;0,F48-'Resultados ISO 140-4'!$H$11,0)</f>
        <v>0</v>
      </c>
      <c r="BM48" s="145">
        <f>IF((G48-'Resultados ISO 140-4'!$I$11)&gt;0,G48-'Resultados ISO 140-4'!$I$11,0)</f>
        <v>0</v>
      </c>
      <c r="BN48" s="145">
        <f>IF((H48-'Resultados ISO 140-4'!$J$11)&gt;0,H48-'Resultados ISO 140-4'!$J$11,0)</f>
        <v>0</v>
      </c>
      <c r="BO48" s="145">
        <f>IF((I48-'Resultados ISO 140-4'!$K$11)&gt;0,I48-'Resultados ISO 140-4'!$K$11,0)</f>
        <v>0</v>
      </c>
      <c r="BP48" s="145">
        <f>IF((J48-'Resultados ISO 140-4'!$L$11)&gt;0,J48-'Resultados ISO 140-4'!$L$11,0)</f>
        <v>0</v>
      </c>
      <c r="BQ48" s="145">
        <f>IF((K48-'Resultados ISO 140-4'!$M$11)&gt;0,K48-'Resultados ISO 140-4'!$M$11,0)</f>
        <v>0</v>
      </c>
      <c r="BR48" s="145">
        <f>IF((L48-'Resultados ISO 140-4'!$N$11)&gt;0,L48-'Resultados ISO 140-4'!$N$11,0)</f>
        <v>0</v>
      </c>
      <c r="BS48" s="145">
        <f>IF((M48-'Resultados ISO 140-4'!$O$11)&gt;0,M48-'Resultados ISO 140-4'!$O$11,0)</f>
        <v>0</v>
      </c>
      <c r="BT48" s="145">
        <f>IF((N48-'Resultados ISO 140-4'!$P$11)&gt;0,N48-'Resultados ISO 140-4'!$P$11,0)</f>
        <v>0</v>
      </c>
      <c r="BU48" s="145">
        <f>IF((O48-'Resultados ISO 140-4'!$Q$11)&gt;0,O48-'Resultados ISO 140-4'!$Q$11,0)</f>
        <v>0</v>
      </c>
      <c r="BV48" s="145">
        <f>IF((P48-'Resultados ISO 140-4'!$R$11)&gt;0,P48-'Resultados ISO 140-4'!$R$11,0)</f>
        <v>0</v>
      </c>
      <c r="BW48" s="145">
        <f>IF((Q48-'Resultados ISO 140-4'!$S$11)&gt;0,Q48-'Resultados ISO 140-4'!$S$11,0)</f>
        <v>0</v>
      </c>
      <c r="BX48" s="144">
        <f>IF((R48-'Resultados ISO 140-4'!$T$11)&gt;0,R48-'Resultados ISO 140-4'!$T$11,0)</f>
        <v>0</v>
      </c>
      <c r="BY48" s="119">
        <f t="shared" si="25"/>
        <v>0</v>
      </c>
      <c r="BZ48" s="118">
        <f t="shared" si="31"/>
        <v>0</v>
      </c>
      <c r="CA48" s="118">
        <f t="shared" si="26"/>
        <v>0</v>
      </c>
      <c r="CB48" s="119"/>
      <c r="CC48" s="141">
        <f>IF((D48-'Resultados ISO 140-4'!$F$13)&gt;0,D48-'Resultados ISO 140-4'!$F$13,0)</f>
        <v>0</v>
      </c>
      <c r="CD48" s="142">
        <f>IF((E48-'Resultados ISO 140-4'!$G$13)&gt;0,E48-'Resultados ISO 140-4'!$G$13,0)</f>
        <v>0</v>
      </c>
      <c r="CE48" s="142">
        <f>IF((F48-'Resultados ISO 140-4'!$H$13)&gt;0,F48-'Resultados ISO 140-4'!$H$13,0)</f>
        <v>0</v>
      </c>
      <c r="CF48" s="142">
        <f>IF((G48-'Resultados ISO 140-4'!$I$13)&gt;0,G48-'Resultados ISO 140-4'!$I$13,0)</f>
        <v>0</v>
      </c>
      <c r="CG48" s="142">
        <f>IF((H48-'Resultados ISO 140-4'!$J$13)&gt;0,H48-'Resultados ISO 140-4'!$J$13,0)</f>
        <v>0</v>
      </c>
      <c r="CH48" s="142">
        <f>IF((I48-'Resultados ISO 140-4'!$K$13)&gt;0,I48-'Resultados ISO 140-4'!$K$13,0)</f>
        <v>0</v>
      </c>
      <c r="CI48" s="142">
        <f>IF((J48-'Resultados ISO 140-4'!$L$13)&gt;0,J48-'Resultados ISO 140-4'!$L$13,0)</f>
        <v>0</v>
      </c>
      <c r="CJ48" s="142">
        <f>IF((K48-'Resultados ISO 140-4'!$M$13)&gt;0,K48-'Resultados ISO 140-4'!$M$13,0)</f>
        <v>0</v>
      </c>
      <c r="CK48" s="142">
        <f>IF((L48-'Resultados ISO 140-4'!$N$13)&gt;0,L48-'Resultados ISO 140-4'!$N$13,0)</f>
        <v>0</v>
      </c>
      <c r="CL48" s="142">
        <f>IF((M48-'Resultados ISO 140-4'!$O$13)&gt;0,M48-'Resultados ISO 140-4'!$O$13,0)</f>
        <v>0</v>
      </c>
      <c r="CM48" s="142">
        <f>IF((N48-'Resultados ISO 140-4'!$P$13)&gt;0,N48-'Resultados ISO 140-4'!$P$13,0)</f>
        <v>0</v>
      </c>
      <c r="CN48" s="142">
        <f>IF((O48-'Resultados ISO 140-4'!$Q$13)&gt;0,O48-'Resultados ISO 140-4'!$Q$13,0)</f>
        <v>0</v>
      </c>
      <c r="CO48" s="142">
        <f>IF((P48-'Resultados ISO 140-4'!$R$13)&gt;0,P48-'Resultados ISO 140-4'!$R$13,0)</f>
        <v>0</v>
      </c>
      <c r="CP48" s="142">
        <f>IF((Q48-'Resultados ISO 140-4'!$S$13)&gt;0,Q48-'Resultados ISO 140-4'!$S$13,0)</f>
        <v>0</v>
      </c>
      <c r="CQ48" s="142">
        <f>IF((R48-'Resultados ISO 140-4'!$T$13)&gt;0,R48-'Resultados ISO 140-4'!$T$13,0)</f>
        <v>0</v>
      </c>
      <c r="CR48" s="143">
        <f>IF((S48-'Resultados ISO 140-4'!$U$13)&gt;0,S48-'Resultados ISO 140-4'!$U$13,0)</f>
        <v>0</v>
      </c>
      <c r="CS48" s="127">
        <f t="shared" si="32"/>
        <v>0</v>
      </c>
      <c r="CT48" s="128">
        <f t="shared" si="27"/>
        <v>40</v>
      </c>
      <c r="CU48" s="118">
        <f t="shared" si="33"/>
        <v>0</v>
      </c>
      <c r="CV48" s="118">
        <f t="shared" si="28"/>
        <v>0</v>
      </c>
    </row>
    <row r="49" spans="2:100" ht="14.25">
      <c r="B49" s="129">
        <v>13</v>
      </c>
      <c r="C49" s="147">
        <f t="shared" si="34"/>
        <v>20</v>
      </c>
      <c r="D49" s="132">
        <f t="shared" si="35"/>
        <v>23</v>
      </c>
      <c r="E49" s="132">
        <f t="shared" si="36"/>
        <v>26</v>
      </c>
      <c r="F49" s="132">
        <f t="shared" si="37"/>
        <v>29</v>
      </c>
      <c r="G49" s="132">
        <f t="shared" si="38"/>
        <v>32</v>
      </c>
      <c r="H49" s="132">
        <f t="shared" si="39"/>
        <v>35</v>
      </c>
      <c r="I49" s="132">
        <f t="shared" si="40"/>
        <v>38</v>
      </c>
      <c r="J49" s="132">
        <f t="shared" si="41"/>
        <v>39</v>
      </c>
      <c r="K49" s="132">
        <f t="shared" si="42"/>
        <v>40</v>
      </c>
      <c r="L49" s="132">
        <f t="shared" si="43"/>
        <v>41</v>
      </c>
      <c r="M49" s="132">
        <f t="shared" si="44"/>
        <v>42</v>
      </c>
      <c r="N49" s="132">
        <f t="shared" si="45"/>
        <v>43</v>
      </c>
      <c r="O49" s="132">
        <f t="shared" si="46"/>
        <v>43</v>
      </c>
      <c r="P49" s="132">
        <f t="shared" si="47"/>
        <v>43</v>
      </c>
      <c r="Q49" s="132">
        <f t="shared" si="48"/>
        <v>43</v>
      </c>
      <c r="R49" s="132">
        <f t="shared" si="49"/>
        <v>43</v>
      </c>
      <c r="S49" s="133">
        <f t="shared" si="50"/>
        <v>43</v>
      </c>
      <c r="U49" s="147">
        <f>IF((C49-'Resultados ISO 140-4'!$E$7)&gt;0,C49-'Resultados ISO 140-4'!$E$7,0)</f>
        <v>0</v>
      </c>
      <c r="V49" s="132">
        <f>IF((D49-'Resultados ISO 140-4'!$F$7)&gt;0,D49-'Resultados ISO 140-4'!$F$7,0)</f>
        <v>0</v>
      </c>
      <c r="W49" s="132">
        <f>IF((E49-'Resultados ISO 140-4'!$G$7)&gt;0,E49-'Resultados ISO 140-4'!$G$7,0)</f>
        <v>0</v>
      </c>
      <c r="X49" s="132">
        <f>IF((F49-'Resultados ISO 140-4'!$H$7)&gt;0,F49-'Resultados ISO 140-4'!$H$7,0)</f>
        <v>0</v>
      </c>
      <c r="Y49" s="132">
        <f>IF((G49-'Resultados ISO 140-4'!$I$7)&gt;0,G49-'Resultados ISO 140-4'!$I$7,0)</f>
        <v>0</v>
      </c>
      <c r="Z49" s="132">
        <f>IF((H49-'Resultados ISO 140-4'!$J$7)&gt;0,H49-'Resultados ISO 140-4'!$J$7,0)</f>
        <v>0</v>
      </c>
      <c r="AA49" s="132">
        <f>IF((I49-'Resultados ISO 140-4'!$K$7)&gt;0,I49-'Resultados ISO 140-4'!$K$7,0)</f>
        <v>0</v>
      </c>
      <c r="AB49" s="132">
        <f>IF((J49-'Resultados ISO 140-4'!$L$7)&gt;0,J49-'Resultados ISO 140-4'!$L$7,0)</f>
        <v>0</v>
      </c>
      <c r="AC49" s="132">
        <f>IF((K49-'Resultados ISO 140-4'!$M$7)&gt;0,K49-'Resultados ISO 140-4'!$M$7,0)</f>
        <v>0</v>
      </c>
      <c r="AD49" s="132">
        <f>IF((L49-'Resultados ISO 140-4'!$N$7)&gt;0,L49-'Resultados ISO 140-4'!$N$7,0)</f>
        <v>0</v>
      </c>
      <c r="AE49" s="132">
        <f>IF((M49-'Resultados ISO 140-4'!$O$7)&gt;0,M49-'Resultados ISO 140-4'!$O$7,0)</f>
        <v>0</v>
      </c>
      <c r="AF49" s="132">
        <f>IF((N49-'Resultados ISO 140-4'!$P$7)&gt;0,N49-'Resultados ISO 140-4'!$P$7,0)</f>
        <v>0</v>
      </c>
      <c r="AG49" s="132">
        <f>IF((O49-'Resultados ISO 140-4'!$Q$7)&gt;0,O49-'Resultados ISO 140-4'!$Q$7,0)</f>
        <v>0</v>
      </c>
      <c r="AH49" s="132">
        <f>IF((P49-'Resultados ISO 140-4'!$R$7)&gt;0,P49-'Resultados ISO 140-4'!$R$7,0)</f>
        <v>0</v>
      </c>
      <c r="AI49" s="132">
        <f>IF((Q49-'Resultados ISO 140-4'!$S$7)&gt;0,Q49-'Resultados ISO 140-4'!$S$7,0)</f>
        <v>0</v>
      </c>
      <c r="AJ49" s="133">
        <f>IF((R49-'Resultados ISO 140-4'!$T$7)&gt;0,R49-'Resultados ISO 140-4'!$T$7,0)</f>
        <v>0</v>
      </c>
      <c r="AK49" s="148">
        <f t="shared" si="21"/>
        <v>0</v>
      </c>
      <c r="AL49" s="118">
        <f t="shared" si="29"/>
        <v>0</v>
      </c>
      <c r="AM49" s="116">
        <f t="shared" si="22"/>
        <v>0</v>
      </c>
      <c r="AO49" s="147">
        <f>IF((C49-'Resultados ISO 140-4'!$E$9)&gt;0,C49-'Resultados ISO 140-4'!$E$9,0)</f>
        <v>0</v>
      </c>
      <c r="AP49" s="132">
        <f>IF((D49-'Resultados ISO 140-4'!$F$9)&gt;0,D49-'Resultados ISO 140-4'!$F$9,0)</f>
        <v>0</v>
      </c>
      <c r="AQ49" s="132">
        <f>IF((E49-'Resultados ISO 140-4'!$G$9)&gt;0,E49-'Resultados ISO 140-4'!$G$9,0)</f>
        <v>0</v>
      </c>
      <c r="AR49" s="132">
        <f>IF((F49-'Resultados ISO 140-4'!$H$9)&gt;0,F49-'Resultados ISO 140-4'!$H$9,0)</f>
        <v>0</v>
      </c>
      <c r="AS49" s="132">
        <f>IF((G49-'Resultados ISO 140-4'!$I$9)&gt;0,G49-'Resultados ISO 140-4'!$I$9,0)</f>
        <v>0</v>
      </c>
      <c r="AT49" s="132">
        <f>IF((H49-'Resultados ISO 140-4'!$J$9)&gt;0,H49-'Resultados ISO 140-4'!$J$9,0)</f>
        <v>0</v>
      </c>
      <c r="AU49" s="132">
        <f>IF((I49-'Resultados ISO 140-4'!$K$9)&gt;0,I49-'Resultados ISO 140-4'!$K$9,0)</f>
        <v>0</v>
      </c>
      <c r="AV49" s="132">
        <f>IF((J49-'Resultados ISO 140-4'!$L$9)&gt;0,J49-'Resultados ISO 140-4'!$L$9,0)</f>
        <v>0</v>
      </c>
      <c r="AW49" s="132">
        <f>IF((K49-'Resultados ISO 140-4'!$M$9)&gt;0,K49-'Resultados ISO 140-4'!$M$9,0)</f>
        <v>0</v>
      </c>
      <c r="AX49" s="132">
        <f>IF((L49-'Resultados ISO 140-4'!$N$9)&gt;0,L49-'Resultados ISO 140-4'!$N$9,0)</f>
        <v>0</v>
      </c>
      <c r="AY49" s="132">
        <f>IF((M49-'Resultados ISO 140-4'!$O$9)&gt;0,M49-'Resultados ISO 140-4'!$O$9,0)</f>
        <v>0</v>
      </c>
      <c r="AZ49" s="132">
        <f>IF((N49-'Resultados ISO 140-4'!$P$9)&gt;0,N49-'Resultados ISO 140-4'!$P$9,0)</f>
        <v>0</v>
      </c>
      <c r="BA49" s="132">
        <f>IF((O49-'Resultados ISO 140-4'!$Q$9)&gt;0,O49-'Resultados ISO 140-4'!$Q$9,0)</f>
        <v>0</v>
      </c>
      <c r="BB49" s="132">
        <f>IF((P49-'Resultados ISO 140-4'!$R$9)&gt;0,P49-'Resultados ISO 140-4'!$R$9,0)</f>
        <v>0</v>
      </c>
      <c r="BC49" s="132">
        <f>IF((Q49-'Resultados ISO 140-4'!$S$9)&gt;0,Q49-'Resultados ISO 140-4'!$S$9,0)</f>
        <v>0</v>
      </c>
      <c r="BD49" s="133">
        <f>IF((R49-'Resultados ISO 140-4'!$T$9)&gt;0,R49-'Resultados ISO 140-4'!$T$9,0)</f>
        <v>0</v>
      </c>
      <c r="BE49" s="128">
        <f t="shared" si="23"/>
        <v>0</v>
      </c>
      <c r="BF49" s="137">
        <f t="shared" si="30"/>
        <v>0</v>
      </c>
      <c r="BG49" s="118">
        <f t="shared" si="24"/>
        <v>0</v>
      </c>
      <c r="BH49" s="119"/>
      <c r="BI49" s="146">
        <f>IF((C49-'Resultados ISO 140-4'!$E$11)&gt;0,C49-'Resultados ISO 140-4'!$E$11,0)</f>
        <v>0</v>
      </c>
      <c r="BJ49" s="145">
        <f>IF((D49-'Resultados ISO 140-4'!$F$11)&gt;0,D49-'Resultados ISO 140-4'!$F$11,0)</f>
        <v>0</v>
      </c>
      <c r="BK49" s="145">
        <f>IF((E49-'Resultados ISO 140-4'!$G$11)&gt;0,E49-'Resultados ISO 140-4'!$G$11,0)</f>
        <v>0</v>
      </c>
      <c r="BL49" s="145">
        <f>IF((F49-'Resultados ISO 140-4'!$H$11)&gt;0,F49-'Resultados ISO 140-4'!$H$11,0)</f>
        <v>0</v>
      </c>
      <c r="BM49" s="145">
        <f>IF((G49-'Resultados ISO 140-4'!$I$11)&gt;0,G49-'Resultados ISO 140-4'!$I$11,0)</f>
        <v>0</v>
      </c>
      <c r="BN49" s="145">
        <f>IF((H49-'Resultados ISO 140-4'!$J$11)&gt;0,H49-'Resultados ISO 140-4'!$J$11,0)</f>
        <v>0</v>
      </c>
      <c r="BO49" s="145">
        <f>IF((I49-'Resultados ISO 140-4'!$K$11)&gt;0,I49-'Resultados ISO 140-4'!$K$11,0)</f>
        <v>0</v>
      </c>
      <c r="BP49" s="145">
        <f>IF((J49-'Resultados ISO 140-4'!$L$11)&gt;0,J49-'Resultados ISO 140-4'!$L$11,0)</f>
        <v>0</v>
      </c>
      <c r="BQ49" s="145">
        <f>IF((K49-'Resultados ISO 140-4'!$M$11)&gt;0,K49-'Resultados ISO 140-4'!$M$11,0)</f>
        <v>0</v>
      </c>
      <c r="BR49" s="145">
        <f>IF((L49-'Resultados ISO 140-4'!$N$11)&gt;0,L49-'Resultados ISO 140-4'!$N$11,0)</f>
        <v>0</v>
      </c>
      <c r="BS49" s="145">
        <f>IF((M49-'Resultados ISO 140-4'!$O$11)&gt;0,M49-'Resultados ISO 140-4'!$O$11,0)</f>
        <v>0</v>
      </c>
      <c r="BT49" s="145">
        <f>IF((N49-'Resultados ISO 140-4'!$P$11)&gt;0,N49-'Resultados ISO 140-4'!$P$11,0)</f>
        <v>0</v>
      </c>
      <c r="BU49" s="145">
        <f>IF((O49-'Resultados ISO 140-4'!$Q$11)&gt;0,O49-'Resultados ISO 140-4'!$Q$11,0)</f>
        <v>0</v>
      </c>
      <c r="BV49" s="145">
        <f>IF((P49-'Resultados ISO 140-4'!$R$11)&gt;0,P49-'Resultados ISO 140-4'!$R$11,0)</f>
        <v>0</v>
      </c>
      <c r="BW49" s="145">
        <f>IF((Q49-'Resultados ISO 140-4'!$S$11)&gt;0,Q49-'Resultados ISO 140-4'!$S$11,0)</f>
        <v>0</v>
      </c>
      <c r="BX49" s="144">
        <f>IF((R49-'Resultados ISO 140-4'!$T$11)&gt;0,R49-'Resultados ISO 140-4'!$T$11,0)</f>
        <v>0</v>
      </c>
      <c r="BY49" s="119">
        <f t="shared" si="25"/>
        <v>0</v>
      </c>
      <c r="BZ49" s="118">
        <f t="shared" si="31"/>
        <v>0</v>
      </c>
      <c r="CA49" s="118">
        <f t="shared" si="26"/>
        <v>0</v>
      </c>
      <c r="CB49" s="119"/>
      <c r="CC49" s="141">
        <f>IF((D49-'Resultados ISO 140-4'!$F$13)&gt;0,D49-'Resultados ISO 140-4'!$F$13,0)</f>
        <v>0</v>
      </c>
      <c r="CD49" s="142">
        <f>IF((E49-'Resultados ISO 140-4'!$G$13)&gt;0,E49-'Resultados ISO 140-4'!$G$13,0)</f>
        <v>0</v>
      </c>
      <c r="CE49" s="142">
        <f>IF((F49-'Resultados ISO 140-4'!$H$13)&gt;0,F49-'Resultados ISO 140-4'!$H$13,0)</f>
        <v>0</v>
      </c>
      <c r="CF49" s="142">
        <f>IF((G49-'Resultados ISO 140-4'!$I$13)&gt;0,G49-'Resultados ISO 140-4'!$I$13,0)</f>
        <v>0</v>
      </c>
      <c r="CG49" s="142">
        <f>IF((H49-'Resultados ISO 140-4'!$J$13)&gt;0,H49-'Resultados ISO 140-4'!$J$13,0)</f>
        <v>0</v>
      </c>
      <c r="CH49" s="142">
        <f>IF((I49-'Resultados ISO 140-4'!$K$13)&gt;0,I49-'Resultados ISO 140-4'!$K$13,0)</f>
        <v>0</v>
      </c>
      <c r="CI49" s="142">
        <f>IF((J49-'Resultados ISO 140-4'!$L$13)&gt;0,J49-'Resultados ISO 140-4'!$L$13,0)</f>
        <v>0</v>
      </c>
      <c r="CJ49" s="142">
        <f>IF((K49-'Resultados ISO 140-4'!$M$13)&gt;0,K49-'Resultados ISO 140-4'!$M$13,0)</f>
        <v>0</v>
      </c>
      <c r="CK49" s="142">
        <f>IF((L49-'Resultados ISO 140-4'!$N$13)&gt;0,L49-'Resultados ISO 140-4'!$N$13,0)</f>
        <v>0</v>
      </c>
      <c r="CL49" s="142">
        <f>IF((M49-'Resultados ISO 140-4'!$O$13)&gt;0,M49-'Resultados ISO 140-4'!$O$13,0)</f>
        <v>0</v>
      </c>
      <c r="CM49" s="142">
        <f>IF((N49-'Resultados ISO 140-4'!$P$13)&gt;0,N49-'Resultados ISO 140-4'!$P$13,0)</f>
        <v>0</v>
      </c>
      <c r="CN49" s="142">
        <f>IF((O49-'Resultados ISO 140-4'!$Q$13)&gt;0,O49-'Resultados ISO 140-4'!$Q$13,0)</f>
        <v>0</v>
      </c>
      <c r="CO49" s="142">
        <f>IF((P49-'Resultados ISO 140-4'!$R$13)&gt;0,P49-'Resultados ISO 140-4'!$R$13,0)</f>
        <v>0</v>
      </c>
      <c r="CP49" s="142">
        <f>IF((Q49-'Resultados ISO 140-4'!$S$13)&gt;0,Q49-'Resultados ISO 140-4'!$S$13,0)</f>
        <v>0</v>
      </c>
      <c r="CQ49" s="142">
        <f>IF((R49-'Resultados ISO 140-4'!$T$13)&gt;0,R49-'Resultados ISO 140-4'!$T$13,0)</f>
        <v>0</v>
      </c>
      <c r="CR49" s="143">
        <f>IF((S49-'Resultados ISO 140-4'!$U$13)&gt;0,S49-'Resultados ISO 140-4'!$U$13,0)</f>
        <v>0</v>
      </c>
      <c r="CS49" s="127">
        <f t="shared" si="32"/>
        <v>0</v>
      </c>
      <c r="CT49" s="128">
        <f t="shared" si="27"/>
        <v>39</v>
      </c>
      <c r="CU49" s="118">
        <f t="shared" si="33"/>
        <v>0</v>
      </c>
      <c r="CV49" s="118">
        <f t="shared" si="28"/>
        <v>0</v>
      </c>
    </row>
    <row r="50" spans="2:100" ht="14.25">
      <c r="B50" s="129">
        <v>14</v>
      </c>
      <c r="C50" s="147">
        <f t="shared" si="34"/>
        <v>19</v>
      </c>
      <c r="D50" s="132">
        <f t="shared" si="35"/>
        <v>22</v>
      </c>
      <c r="E50" s="132">
        <f t="shared" si="36"/>
        <v>25</v>
      </c>
      <c r="F50" s="132">
        <f t="shared" si="37"/>
        <v>28</v>
      </c>
      <c r="G50" s="132">
        <f t="shared" si="38"/>
        <v>31</v>
      </c>
      <c r="H50" s="132">
        <f t="shared" si="39"/>
        <v>34</v>
      </c>
      <c r="I50" s="132">
        <f t="shared" si="40"/>
        <v>37</v>
      </c>
      <c r="J50" s="132">
        <f t="shared" si="41"/>
        <v>38</v>
      </c>
      <c r="K50" s="132">
        <f t="shared" si="42"/>
        <v>39</v>
      </c>
      <c r="L50" s="132">
        <f t="shared" si="43"/>
        <v>40</v>
      </c>
      <c r="M50" s="132">
        <f t="shared" si="44"/>
        <v>41</v>
      </c>
      <c r="N50" s="132">
        <f t="shared" si="45"/>
        <v>42</v>
      </c>
      <c r="O50" s="132">
        <f t="shared" si="46"/>
        <v>42</v>
      </c>
      <c r="P50" s="132">
        <f t="shared" si="47"/>
        <v>42</v>
      </c>
      <c r="Q50" s="132">
        <f t="shared" si="48"/>
        <v>42</v>
      </c>
      <c r="R50" s="132">
        <f t="shared" si="49"/>
        <v>42</v>
      </c>
      <c r="S50" s="133">
        <f t="shared" si="50"/>
        <v>42</v>
      </c>
      <c r="U50" s="147">
        <f>IF((C50-'Resultados ISO 140-4'!$E$7)&gt;0,C50-'Resultados ISO 140-4'!$E$7,0)</f>
        <v>0</v>
      </c>
      <c r="V50" s="132">
        <f>IF((D50-'Resultados ISO 140-4'!$F$7)&gt;0,D50-'Resultados ISO 140-4'!$F$7,0)</f>
        <v>0</v>
      </c>
      <c r="W50" s="132">
        <f>IF((E50-'Resultados ISO 140-4'!$G$7)&gt;0,E50-'Resultados ISO 140-4'!$G$7,0)</f>
        <v>0</v>
      </c>
      <c r="X50" s="132">
        <f>IF((F50-'Resultados ISO 140-4'!$H$7)&gt;0,F50-'Resultados ISO 140-4'!$H$7,0)</f>
        <v>0</v>
      </c>
      <c r="Y50" s="132">
        <f>IF((G50-'Resultados ISO 140-4'!$I$7)&gt;0,G50-'Resultados ISO 140-4'!$I$7,0)</f>
        <v>0</v>
      </c>
      <c r="Z50" s="132">
        <f>IF((H50-'Resultados ISO 140-4'!$J$7)&gt;0,H50-'Resultados ISO 140-4'!$J$7,0)</f>
        <v>0</v>
      </c>
      <c r="AA50" s="132">
        <f>IF((I50-'Resultados ISO 140-4'!$K$7)&gt;0,I50-'Resultados ISO 140-4'!$K$7,0)</f>
        <v>0</v>
      </c>
      <c r="AB50" s="132">
        <f>IF((J50-'Resultados ISO 140-4'!$L$7)&gt;0,J50-'Resultados ISO 140-4'!$L$7,0)</f>
        <v>0</v>
      </c>
      <c r="AC50" s="132">
        <f>IF((K50-'Resultados ISO 140-4'!$M$7)&gt;0,K50-'Resultados ISO 140-4'!$M$7,0)</f>
        <v>0</v>
      </c>
      <c r="AD50" s="132">
        <f>IF((L50-'Resultados ISO 140-4'!$N$7)&gt;0,L50-'Resultados ISO 140-4'!$N$7,0)</f>
        <v>0</v>
      </c>
      <c r="AE50" s="132">
        <f>IF((M50-'Resultados ISO 140-4'!$O$7)&gt;0,M50-'Resultados ISO 140-4'!$O$7,0)</f>
        <v>0</v>
      </c>
      <c r="AF50" s="132">
        <f>IF((N50-'Resultados ISO 140-4'!$P$7)&gt;0,N50-'Resultados ISO 140-4'!$P$7,0)</f>
        <v>0</v>
      </c>
      <c r="AG50" s="132">
        <f>IF((O50-'Resultados ISO 140-4'!$Q$7)&gt;0,O50-'Resultados ISO 140-4'!$Q$7,0)</f>
        <v>0</v>
      </c>
      <c r="AH50" s="132">
        <f>IF((P50-'Resultados ISO 140-4'!$R$7)&gt;0,P50-'Resultados ISO 140-4'!$R$7,0)</f>
        <v>0</v>
      </c>
      <c r="AI50" s="132">
        <f>IF((Q50-'Resultados ISO 140-4'!$S$7)&gt;0,Q50-'Resultados ISO 140-4'!$S$7,0)</f>
        <v>0</v>
      </c>
      <c r="AJ50" s="133">
        <f>IF((R50-'Resultados ISO 140-4'!$T$7)&gt;0,R50-'Resultados ISO 140-4'!$T$7,0)</f>
        <v>0</v>
      </c>
      <c r="AK50" s="148">
        <f t="shared" si="21"/>
        <v>0</v>
      </c>
      <c r="AL50" s="118">
        <f t="shared" si="29"/>
        <v>0</v>
      </c>
      <c r="AM50" s="116">
        <f t="shared" si="22"/>
        <v>0</v>
      </c>
      <c r="AO50" s="147">
        <f>IF((C50-'Resultados ISO 140-4'!$E$9)&gt;0,C50-'Resultados ISO 140-4'!$E$9,0)</f>
        <v>0</v>
      </c>
      <c r="AP50" s="132">
        <f>IF((D50-'Resultados ISO 140-4'!$F$9)&gt;0,D50-'Resultados ISO 140-4'!$F$9,0)</f>
        <v>0</v>
      </c>
      <c r="AQ50" s="132">
        <f>IF((E50-'Resultados ISO 140-4'!$G$9)&gt;0,E50-'Resultados ISO 140-4'!$G$9,0)</f>
        <v>0</v>
      </c>
      <c r="AR50" s="132">
        <f>IF((F50-'Resultados ISO 140-4'!$H$9)&gt;0,F50-'Resultados ISO 140-4'!$H$9,0)</f>
        <v>0</v>
      </c>
      <c r="AS50" s="132">
        <f>IF((G50-'Resultados ISO 140-4'!$I$9)&gt;0,G50-'Resultados ISO 140-4'!$I$9,0)</f>
        <v>0</v>
      </c>
      <c r="AT50" s="132">
        <f>IF((H50-'Resultados ISO 140-4'!$J$9)&gt;0,H50-'Resultados ISO 140-4'!$J$9,0)</f>
        <v>0</v>
      </c>
      <c r="AU50" s="132">
        <f>IF((I50-'Resultados ISO 140-4'!$K$9)&gt;0,I50-'Resultados ISO 140-4'!$K$9,0)</f>
        <v>0</v>
      </c>
      <c r="AV50" s="132">
        <f>IF((J50-'Resultados ISO 140-4'!$L$9)&gt;0,J50-'Resultados ISO 140-4'!$L$9,0)</f>
        <v>0</v>
      </c>
      <c r="AW50" s="132">
        <f>IF((K50-'Resultados ISO 140-4'!$M$9)&gt;0,K50-'Resultados ISO 140-4'!$M$9,0)</f>
        <v>0</v>
      </c>
      <c r="AX50" s="132">
        <f>IF((L50-'Resultados ISO 140-4'!$N$9)&gt;0,L50-'Resultados ISO 140-4'!$N$9,0)</f>
        <v>0</v>
      </c>
      <c r="AY50" s="132">
        <f>IF((M50-'Resultados ISO 140-4'!$O$9)&gt;0,M50-'Resultados ISO 140-4'!$O$9,0)</f>
        <v>0</v>
      </c>
      <c r="AZ50" s="132">
        <f>IF((N50-'Resultados ISO 140-4'!$P$9)&gt;0,N50-'Resultados ISO 140-4'!$P$9,0)</f>
        <v>0</v>
      </c>
      <c r="BA50" s="132">
        <f>IF((O50-'Resultados ISO 140-4'!$Q$9)&gt;0,O50-'Resultados ISO 140-4'!$Q$9,0)</f>
        <v>0</v>
      </c>
      <c r="BB50" s="132">
        <f>IF((P50-'Resultados ISO 140-4'!$R$9)&gt;0,P50-'Resultados ISO 140-4'!$R$9,0)</f>
        <v>0</v>
      </c>
      <c r="BC50" s="132">
        <f>IF((Q50-'Resultados ISO 140-4'!$S$9)&gt;0,Q50-'Resultados ISO 140-4'!$S$9,0)</f>
        <v>0</v>
      </c>
      <c r="BD50" s="133">
        <f>IF((R50-'Resultados ISO 140-4'!$T$9)&gt;0,R50-'Resultados ISO 140-4'!$T$9,0)</f>
        <v>0</v>
      </c>
      <c r="BE50" s="128">
        <f t="shared" si="23"/>
        <v>0</v>
      </c>
      <c r="BF50" s="137">
        <f t="shared" si="30"/>
        <v>0</v>
      </c>
      <c r="BG50" s="118">
        <f t="shared" si="24"/>
        <v>0</v>
      </c>
      <c r="BH50" s="119"/>
      <c r="BI50" s="146">
        <f>IF((C50-'Resultados ISO 140-4'!$E$11)&gt;0,C50-'Resultados ISO 140-4'!$E$11,0)</f>
        <v>0</v>
      </c>
      <c r="BJ50" s="145">
        <f>IF((D50-'Resultados ISO 140-4'!$F$11)&gt;0,D50-'Resultados ISO 140-4'!$F$11,0)</f>
        <v>0</v>
      </c>
      <c r="BK50" s="145">
        <f>IF((E50-'Resultados ISO 140-4'!$G$11)&gt;0,E50-'Resultados ISO 140-4'!$G$11,0)</f>
        <v>0</v>
      </c>
      <c r="BL50" s="145">
        <f>IF((F50-'Resultados ISO 140-4'!$H$11)&gt;0,F50-'Resultados ISO 140-4'!$H$11,0)</f>
        <v>0</v>
      </c>
      <c r="BM50" s="145">
        <f>IF((G50-'Resultados ISO 140-4'!$I$11)&gt;0,G50-'Resultados ISO 140-4'!$I$11,0)</f>
        <v>0</v>
      </c>
      <c r="BN50" s="145">
        <f>IF((H50-'Resultados ISO 140-4'!$J$11)&gt;0,H50-'Resultados ISO 140-4'!$J$11,0)</f>
        <v>0</v>
      </c>
      <c r="BO50" s="145">
        <f>IF((I50-'Resultados ISO 140-4'!$K$11)&gt;0,I50-'Resultados ISO 140-4'!$K$11,0)</f>
        <v>0</v>
      </c>
      <c r="BP50" s="145">
        <f>IF((J50-'Resultados ISO 140-4'!$L$11)&gt;0,J50-'Resultados ISO 140-4'!$L$11,0)</f>
        <v>0</v>
      </c>
      <c r="BQ50" s="145">
        <f>IF((K50-'Resultados ISO 140-4'!$M$11)&gt;0,K50-'Resultados ISO 140-4'!$M$11,0)</f>
        <v>0</v>
      </c>
      <c r="BR50" s="145">
        <f>IF((L50-'Resultados ISO 140-4'!$N$11)&gt;0,L50-'Resultados ISO 140-4'!$N$11,0)</f>
        <v>0</v>
      </c>
      <c r="BS50" s="145">
        <f>IF((M50-'Resultados ISO 140-4'!$O$11)&gt;0,M50-'Resultados ISO 140-4'!$O$11,0)</f>
        <v>0</v>
      </c>
      <c r="BT50" s="145">
        <f>IF((N50-'Resultados ISO 140-4'!$P$11)&gt;0,N50-'Resultados ISO 140-4'!$P$11,0)</f>
        <v>0</v>
      </c>
      <c r="BU50" s="145">
        <f>IF((O50-'Resultados ISO 140-4'!$Q$11)&gt;0,O50-'Resultados ISO 140-4'!$Q$11,0)</f>
        <v>0</v>
      </c>
      <c r="BV50" s="145">
        <f>IF((P50-'Resultados ISO 140-4'!$R$11)&gt;0,P50-'Resultados ISO 140-4'!$R$11,0)</f>
        <v>0</v>
      </c>
      <c r="BW50" s="145">
        <f>IF((Q50-'Resultados ISO 140-4'!$S$11)&gt;0,Q50-'Resultados ISO 140-4'!$S$11,0)</f>
        <v>0</v>
      </c>
      <c r="BX50" s="144">
        <f>IF((R50-'Resultados ISO 140-4'!$T$11)&gt;0,R50-'Resultados ISO 140-4'!$T$11,0)</f>
        <v>0</v>
      </c>
      <c r="BY50" s="119">
        <f t="shared" si="25"/>
        <v>0</v>
      </c>
      <c r="BZ50" s="118">
        <f t="shared" si="31"/>
        <v>0</v>
      </c>
      <c r="CA50" s="118">
        <f t="shared" si="26"/>
        <v>0</v>
      </c>
      <c r="CB50" s="119"/>
      <c r="CC50" s="141">
        <f>IF((D50-'Resultados ISO 140-4'!$F$13)&gt;0,D50-'Resultados ISO 140-4'!$F$13,0)</f>
        <v>0</v>
      </c>
      <c r="CD50" s="142">
        <f>IF((E50-'Resultados ISO 140-4'!$G$13)&gt;0,E50-'Resultados ISO 140-4'!$G$13,0)</f>
        <v>0</v>
      </c>
      <c r="CE50" s="142">
        <f>IF((F50-'Resultados ISO 140-4'!$H$13)&gt;0,F50-'Resultados ISO 140-4'!$H$13,0)</f>
        <v>0</v>
      </c>
      <c r="CF50" s="142">
        <f>IF((G50-'Resultados ISO 140-4'!$I$13)&gt;0,G50-'Resultados ISO 140-4'!$I$13,0)</f>
        <v>0</v>
      </c>
      <c r="CG50" s="142">
        <f>IF((H50-'Resultados ISO 140-4'!$J$13)&gt;0,H50-'Resultados ISO 140-4'!$J$13,0)</f>
        <v>0</v>
      </c>
      <c r="CH50" s="142">
        <f>IF((I50-'Resultados ISO 140-4'!$K$13)&gt;0,I50-'Resultados ISO 140-4'!$K$13,0)</f>
        <v>0</v>
      </c>
      <c r="CI50" s="142">
        <f>IF((J50-'Resultados ISO 140-4'!$L$13)&gt;0,J50-'Resultados ISO 140-4'!$L$13,0)</f>
        <v>0</v>
      </c>
      <c r="CJ50" s="142">
        <f>IF((K50-'Resultados ISO 140-4'!$M$13)&gt;0,K50-'Resultados ISO 140-4'!$M$13,0)</f>
        <v>0</v>
      </c>
      <c r="CK50" s="142">
        <f>IF((L50-'Resultados ISO 140-4'!$N$13)&gt;0,L50-'Resultados ISO 140-4'!$N$13,0)</f>
        <v>0</v>
      </c>
      <c r="CL50" s="142">
        <f>IF((M50-'Resultados ISO 140-4'!$O$13)&gt;0,M50-'Resultados ISO 140-4'!$O$13,0)</f>
        <v>0</v>
      </c>
      <c r="CM50" s="142">
        <f>IF((N50-'Resultados ISO 140-4'!$P$13)&gt;0,N50-'Resultados ISO 140-4'!$P$13,0)</f>
        <v>0</v>
      </c>
      <c r="CN50" s="142">
        <f>IF((O50-'Resultados ISO 140-4'!$Q$13)&gt;0,O50-'Resultados ISO 140-4'!$Q$13,0)</f>
        <v>0</v>
      </c>
      <c r="CO50" s="142">
        <f>IF((P50-'Resultados ISO 140-4'!$R$13)&gt;0,P50-'Resultados ISO 140-4'!$R$13,0)</f>
        <v>0</v>
      </c>
      <c r="CP50" s="142">
        <f>IF((Q50-'Resultados ISO 140-4'!$S$13)&gt;0,Q50-'Resultados ISO 140-4'!$S$13,0)</f>
        <v>0</v>
      </c>
      <c r="CQ50" s="142">
        <f>IF((R50-'Resultados ISO 140-4'!$T$13)&gt;0,R50-'Resultados ISO 140-4'!$T$13,0)</f>
        <v>0</v>
      </c>
      <c r="CR50" s="143">
        <f>IF((S50-'Resultados ISO 140-4'!$U$13)&gt;0,S50-'Resultados ISO 140-4'!$U$13,0)</f>
        <v>0</v>
      </c>
      <c r="CS50" s="127">
        <f t="shared" si="32"/>
        <v>0</v>
      </c>
      <c r="CT50" s="128">
        <f t="shared" si="27"/>
        <v>38</v>
      </c>
      <c r="CU50" s="118">
        <f t="shared" si="33"/>
        <v>0</v>
      </c>
      <c r="CV50" s="118">
        <f t="shared" si="28"/>
        <v>0</v>
      </c>
    </row>
    <row r="51" spans="2:100" ht="14.25">
      <c r="B51" s="129">
        <v>15</v>
      </c>
      <c r="C51" s="147">
        <f t="shared" si="34"/>
        <v>18</v>
      </c>
      <c r="D51" s="132">
        <f t="shared" si="35"/>
        <v>21</v>
      </c>
      <c r="E51" s="132">
        <f t="shared" si="36"/>
        <v>24</v>
      </c>
      <c r="F51" s="132">
        <f t="shared" si="37"/>
        <v>27</v>
      </c>
      <c r="G51" s="132">
        <f t="shared" si="38"/>
        <v>30</v>
      </c>
      <c r="H51" s="132">
        <f t="shared" si="39"/>
        <v>33</v>
      </c>
      <c r="I51" s="132">
        <f t="shared" si="40"/>
        <v>36</v>
      </c>
      <c r="J51" s="132">
        <f t="shared" si="41"/>
        <v>37</v>
      </c>
      <c r="K51" s="132">
        <f t="shared" si="42"/>
        <v>38</v>
      </c>
      <c r="L51" s="132">
        <f t="shared" si="43"/>
        <v>39</v>
      </c>
      <c r="M51" s="132">
        <f t="shared" si="44"/>
        <v>40</v>
      </c>
      <c r="N51" s="132">
        <f t="shared" si="45"/>
        <v>41</v>
      </c>
      <c r="O51" s="132">
        <f t="shared" si="46"/>
        <v>41</v>
      </c>
      <c r="P51" s="132">
        <f t="shared" si="47"/>
        <v>41</v>
      </c>
      <c r="Q51" s="132">
        <f t="shared" si="48"/>
        <v>41</v>
      </c>
      <c r="R51" s="132">
        <f t="shared" si="49"/>
        <v>41</v>
      </c>
      <c r="S51" s="133">
        <f t="shared" si="50"/>
        <v>41</v>
      </c>
      <c r="U51" s="147">
        <f>IF((C51-'Resultados ISO 140-4'!$E$7)&gt;0,C51-'Resultados ISO 140-4'!$E$7,0)</f>
        <v>0</v>
      </c>
      <c r="V51" s="132">
        <f>IF((D51-'Resultados ISO 140-4'!$F$7)&gt;0,D51-'Resultados ISO 140-4'!$F$7,0)</f>
        <v>0</v>
      </c>
      <c r="W51" s="132">
        <f>IF((E51-'Resultados ISO 140-4'!$G$7)&gt;0,E51-'Resultados ISO 140-4'!$G$7,0)</f>
        <v>0</v>
      </c>
      <c r="X51" s="132">
        <f>IF((F51-'Resultados ISO 140-4'!$H$7)&gt;0,F51-'Resultados ISO 140-4'!$H$7,0)</f>
        <v>0</v>
      </c>
      <c r="Y51" s="132">
        <f>IF((G51-'Resultados ISO 140-4'!$I$7)&gt;0,G51-'Resultados ISO 140-4'!$I$7,0)</f>
        <v>0</v>
      </c>
      <c r="Z51" s="132">
        <f>IF((H51-'Resultados ISO 140-4'!$J$7)&gt;0,H51-'Resultados ISO 140-4'!$J$7,0)</f>
        <v>0</v>
      </c>
      <c r="AA51" s="132">
        <f>IF((I51-'Resultados ISO 140-4'!$K$7)&gt;0,I51-'Resultados ISO 140-4'!$K$7,0)</f>
        <v>0</v>
      </c>
      <c r="AB51" s="132">
        <f>IF((J51-'Resultados ISO 140-4'!$L$7)&gt;0,J51-'Resultados ISO 140-4'!$L$7,0)</f>
        <v>0</v>
      </c>
      <c r="AC51" s="132">
        <f>IF((K51-'Resultados ISO 140-4'!$M$7)&gt;0,K51-'Resultados ISO 140-4'!$M$7,0)</f>
        <v>0</v>
      </c>
      <c r="AD51" s="132">
        <f>IF((L51-'Resultados ISO 140-4'!$N$7)&gt;0,L51-'Resultados ISO 140-4'!$N$7,0)</f>
        <v>0</v>
      </c>
      <c r="AE51" s="132">
        <f>IF((M51-'Resultados ISO 140-4'!$O$7)&gt;0,M51-'Resultados ISO 140-4'!$O$7,0)</f>
        <v>0</v>
      </c>
      <c r="AF51" s="132">
        <f>IF((N51-'Resultados ISO 140-4'!$P$7)&gt;0,N51-'Resultados ISO 140-4'!$P$7,0)</f>
        <v>0</v>
      </c>
      <c r="AG51" s="132">
        <f>IF((O51-'Resultados ISO 140-4'!$Q$7)&gt;0,O51-'Resultados ISO 140-4'!$Q$7,0)</f>
        <v>0</v>
      </c>
      <c r="AH51" s="132">
        <f>IF((P51-'Resultados ISO 140-4'!$R$7)&gt;0,P51-'Resultados ISO 140-4'!$R$7,0)</f>
        <v>0</v>
      </c>
      <c r="AI51" s="132">
        <f>IF((Q51-'Resultados ISO 140-4'!$S$7)&gt;0,Q51-'Resultados ISO 140-4'!$S$7,0)</f>
        <v>0</v>
      </c>
      <c r="AJ51" s="133">
        <f>IF((R51-'Resultados ISO 140-4'!$T$7)&gt;0,R51-'Resultados ISO 140-4'!$T$7,0)</f>
        <v>0</v>
      </c>
      <c r="AK51" s="148">
        <f t="shared" si="21"/>
        <v>0</v>
      </c>
      <c r="AL51" s="118">
        <f t="shared" si="29"/>
        <v>0</v>
      </c>
      <c r="AM51" s="116">
        <f t="shared" si="22"/>
        <v>0</v>
      </c>
      <c r="AO51" s="147">
        <f>IF((C51-'Resultados ISO 140-4'!$E$9)&gt;0,C51-'Resultados ISO 140-4'!$E$9,0)</f>
        <v>0</v>
      </c>
      <c r="AP51" s="132">
        <f>IF((D51-'Resultados ISO 140-4'!$F$9)&gt;0,D51-'Resultados ISO 140-4'!$F$9,0)</f>
        <v>0</v>
      </c>
      <c r="AQ51" s="132">
        <f>IF((E51-'Resultados ISO 140-4'!$G$9)&gt;0,E51-'Resultados ISO 140-4'!$G$9,0)</f>
        <v>0</v>
      </c>
      <c r="AR51" s="132">
        <f>IF((F51-'Resultados ISO 140-4'!$H$9)&gt;0,F51-'Resultados ISO 140-4'!$H$9,0)</f>
        <v>0</v>
      </c>
      <c r="AS51" s="132">
        <f>IF((G51-'Resultados ISO 140-4'!$I$9)&gt;0,G51-'Resultados ISO 140-4'!$I$9,0)</f>
        <v>0</v>
      </c>
      <c r="AT51" s="132">
        <f>IF((H51-'Resultados ISO 140-4'!$J$9)&gt;0,H51-'Resultados ISO 140-4'!$J$9,0)</f>
        <v>0</v>
      </c>
      <c r="AU51" s="132">
        <f>IF((I51-'Resultados ISO 140-4'!$K$9)&gt;0,I51-'Resultados ISO 140-4'!$K$9,0)</f>
        <v>0</v>
      </c>
      <c r="AV51" s="132">
        <f>IF((J51-'Resultados ISO 140-4'!$L$9)&gt;0,J51-'Resultados ISO 140-4'!$L$9,0)</f>
        <v>0</v>
      </c>
      <c r="AW51" s="132">
        <f>IF((K51-'Resultados ISO 140-4'!$M$9)&gt;0,K51-'Resultados ISO 140-4'!$M$9,0)</f>
        <v>0</v>
      </c>
      <c r="AX51" s="132">
        <f>IF((L51-'Resultados ISO 140-4'!$N$9)&gt;0,L51-'Resultados ISO 140-4'!$N$9,0)</f>
        <v>0</v>
      </c>
      <c r="AY51" s="132">
        <f>IF((M51-'Resultados ISO 140-4'!$O$9)&gt;0,M51-'Resultados ISO 140-4'!$O$9,0)</f>
        <v>0</v>
      </c>
      <c r="AZ51" s="132">
        <f>IF((N51-'Resultados ISO 140-4'!$P$9)&gt;0,N51-'Resultados ISO 140-4'!$P$9,0)</f>
        <v>0</v>
      </c>
      <c r="BA51" s="132">
        <f>IF((O51-'Resultados ISO 140-4'!$Q$9)&gt;0,O51-'Resultados ISO 140-4'!$Q$9,0)</f>
        <v>0</v>
      </c>
      <c r="BB51" s="132">
        <f>IF((P51-'Resultados ISO 140-4'!$R$9)&gt;0,P51-'Resultados ISO 140-4'!$R$9,0)</f>
        <v>0</v>
      </c>
      <c r="BC51" s="132">
        <f>IF((Q51-'Resultados ISO 140-4'!$S$9)&gt;0,Q51-'Resultados ISO 140-4'!$S$9,0)</f>
        <v>0</v>
      </c>
      <c r="BD51" s="133">
        <f>IF((R51-'Resultados ISO 140-4'!$T$9)&gt;0,R51-'Resultados ISO 140-4'!$T$9,0)</f>
        <v>0</v>
      </c>
      <c r="BE51" s="128">
        <f t="shared" si="23"/>
        <v>0</v>
      </c>
      <c r="BF51" s="137">
        <f t="shared" si="30"/>
        <v>0</v>
      </c>
      <c r="BG51" s="118">
        <f t="shared" si="24"/>
        <v>0</v>
      </c>
      <c r="BH51" s="119"/>
      <c r="BI51" s="146">
        <f>IF((C51-'Resultados ISO 140-4'!$E$11)&gt;0,C51-'Resultados ISO 140-4'!$E$11,0)</f>
        <v>0</v>
      </c>
      <c r="BJ51" s="145">
        <f>IF((D51-'Resultados ISO 140-4'!$F$11)&gt;0,D51-'Resultados ISO 140-4'!$F$11,0)</f>
        <v>0</v>
      </c>
      <c r="BK51" s="145">
        <f>IF((E51-'Resultados ISO 140-4'!$G$11)&gt;0,E51-'Resultados ISO 140-4'!$G$11,0)</f>
        <v>0</v>
      </c>
      <c r="BL51" s="145">
        <f>IF((F51-'Resultados ISO 140-4'!$H$11)&gt;0,F51-'Resultados ISO 140-4'!$H$11,0)</f>
        <v>0</v>
      </c>
      <c r="BM51" s="145">
        <f>IF((G51-'Resultados ISO 140-4'!$I$11)&gt;0,G51-'Resultados ISO 140-4'!$I$11,0)</f>
        <v>0</v>
      </c>
      <c r="BN51" s="145">
        <f>IF((H51-'Resultados ISO 140-4'!$J$11)&gt;0,H51-'Resultados ISO 140-4'!$J$11,0)</f>
        <v>0</v>
      </c>
      <c r="BO51" s="145">
        <f>IF((I51-'Resultados ISO 140-4'!$K$11)&gt;0,I51-'Resultados ISO 140-4'!$K$11,0)</f>
        <v>0</v>
      </c>
      <c r="BP51" s="145">
        <f>IF((J51-'Resultados ISO 140-4'!$L$11)&gt;0,J51-'Resultados ISO 140-4'!$L$11,0)</f>
        <v>0</v>
      </c>
      <c r="BQ51" s="145">
        <f>IF((K51-'Resultados ISO 140-4'!$M$11)&gt;0,K51-'Resultados ISO 140-4'!$M$11,0)</f>
        <v>0</v>
      </c>
      <c r="BR51" s="145">
        <f>IF((L51-'Resultados ISO 140-4'!$N$11)&gt;0,L51-'Resultados ISO 140-4'!$N$11,0)</f>
        <v>0</v>
      </c>
      <c r="BS51" s="145">
        <f>IF((M51-'Resultados ISO 140-4'!$O$11)&gt;0,M51-'Resultados ISO 140-4'!$O$11,0)</f>
        <v>0</v>
      </c>
      <c r="BT51" s="145">
        <f>IF((N51-'Resultados ISO 140-4'!$P$11)&gt;0,N51-'Resultados ISO 140-4'!$P$11,0)</f>
        <v>0</v>
      </c>
      <c r="BU51" s="145">
        <f>IF((O51-'Resultados ISO 140-4'!$Q$11)&gt;0,O51-'Resultados ISO 140-4'!$Q$11,0)</f>
        <v>0</v>
      </c>
      <c r="BV51" s="145">
        <f>IF((P51-'Resultados ISO 140-4'!$R$11)&gt;0,P51-'Resultados ISO 140-4'!$R$11,0)</f>
        <v>0</v>
      </c>
      <c r="BW51" s="145">
        <f>IF((Q51-'Resultados ISO 140-4'!$S$11)&gt;0,Q51-'Resultados ISO 140-4'!$S$11,0)</f>
        <v>0</v>
      </c>
      <c r="BX51" s="144">
        <f>IF((R51-'Resultados ISO 140-4'!$T$11)&gt;0,R51-'Resultados ISO 140-4'!$T$11,0)</f>
        <v>0</v>
      </c>
      <c r="BY51" s="119">
        <f t="shared" si="25"/>
        <v>0</v>
      </c>
      <c r="BZ51" s="118">
        <f t="shared" si="31"/>
        <v>0</v>
      </c>
      <c r="CA51" s="118">
        <f t="shared" si="26"/>
        <v>0</v>
      </c>
      <c r="CB51" s="119"/>
      <c r="CC51" s="141">
        <f>IF((D51-'Resultados ISO 140-4'!$F$13)&gt;0,D51-'Resultados ISO 140-4'!$F$13,0)</f>
        <v>0</v>
      </c>
      <c r="CD51" s="142">
        <f>IF((E51-'Resultados ISO 140-4'!$G$13)&gt;0,E51-'Resultados ISO 140-4'!$G$13,0)</f>
        <v>0</v>
      </c>
      <c r="CE51" s="142">
        <f>IF((F51-'Resultados ISO 140-4'!$H$13)&gt;0,F51-'Resultados ISO 140-4'!$H$13,0)</f>
        <v>0</v>
      </c>
      <c r="CF51" s="142">
        <f>IF((G51-'Resultados ISO 140-4'!$I$13)&gt;0,G51-'Resultados ISO 140-4'!$I$13,0)</f>
        <v>0</v>
      </c>
      <c r="CG51" s="142">
        <f>IF((H51-'Resultados ISO 140-4'!$J$13)&gt;0,H51-'Resultados ISO 140-4'!$J$13,0)</f>
        <v>0</v>
      </c>
      <c r="CH51" s="142">
        <f>IF((I51-'Resultados ISO 140-4'!$K$13)&gt;0,I51-'Resultados ISO 140-4'!$K$13,0)</f>
        <v>0</v>
      </c>
      <c r="CI51" s="142">
        <f>IF((J51-'Resultados ISO 140-4'!$L$13)&gt;0,J51-'Resultados ISO 140-4'!$L$13,0)</f>
        <v>0</v>
      </c>
      <c r="CJ51" s="142">
        <f>IF((K51-'Resultados ISO 140-4'!$M$13)&gt;0,K51-'Resultados ISO 140-4'!$M$13,0)</f>
        <v>0</v>
      </c>
      <c r="CK51" s="142">
        <f>IF((L51-'Resultados ISO 140-4'!$N$13)&gt;0,L51-'Resultados ISO 140-4'!$N$13,0)</f>
        <v>0</v>
      </c>
      <c r="CL51" s="142">
        <f>IF((M51-'Resultados ISO 140-4'!$O$13)&gt;0,M51-'Resultados ISO 140-4'!$O$13,0)</f>
        <v>0</v>
      </c>
      <c r="CM51" s="142">
        <f>IF((N51-'Resultados ISO 140-4'!$P$13)&gt;0,N51-'Resultados ISO 140-4'!$P$13,0)</f>
        <v>0</v>
      </c>
      <c r="CN51" s="142">
        <f>IF((O51-'Resultados ISO 140-4'!$Q$13)&gt;0,O51-'Resultados ISO 140-4'!$Q$13,0)</f>
        <v>0</v>
      </c>
      <c r="CO51" s="142">
        <f>IF((P51-'Resultados ISO 140-4'!$R$13)&gt;0,P51-'Resultados ISO 140-4'!$R$13,0)</f>
        <v>0</v>
      </c>
      <c r="CP51" s="142">
        <f>IF((Q51-'Resultados ISO 140-4'!$S$13)&gt;0,Q51-'Resultados ISO 140-4'!$S$13,0)</f>
        <v>0</v>
      </c>
      <c r="CQ51" s="142">
        <f>IF((R51-'Resultados ISO 140-4'!$T$13)&gt;0,R51-'Resultados ISO 140-4'!$T$13,0)</f>
        <v>0</v>
      </c>
      <c r="CR51" s="143">
        <f>IF((S51-'Resultados ISO 140-4'!$U$13)&gt;0,S51-'Resultados ISO 140-4'!$U$13,0)</f>
        <v>0</v>
      </c>
      <c r="CS51" s="127">
        <f t="shared" si="32"/>
        <v>0</v>
      </c>
      <c r="CT51" s="128">
        <f t="shared" si="27"/>
        <v>37</v>
      </c>
      <c r="CU51" s="118">
        <f t="shared" si="33"/>
        <v>0</v>
      </c>
      <c r="CV51" s="118">
        <f t="shared" si="28"/>
        <v>0</v>
      </c>
    </row>
    <row r="52" spans="2:100" ht="14.25">
      <c r="B52" s="129">
        <v>16</v>
      </c>
      <c r="C52" s="147">
        <f t="shared" si="34"/>
        <v>17</v>
      </c>
      <c r="D52" s="132">
        <f t="shared" si="35"/>
        <v>20</v>
      </c>
      <c r="E52" s="132">
        <f t="shared" si="36"/>
        <v>23</v>
      </c>
      <c r="F52" s="132">
        <f t="shared" si="37"/>
        <v>26</v>
      </c>
      <c r="G52" s="132">
        <f t="shared" si="38"/>
        <v>29</v>
      </c>
      <c r="H52" s="132">
        <f t="shared" si="39"/>
        <v>32</v>
      </c>
      <c r="I52" s="132">
        <f t="shared" si="40"/>
        <v>35</v>
      </c>
      <c r="J52" s="132">
        <f t="shared" si="41"/>
        <v>36</v>
      </c>
      <c r="K52" s="132">
        <f t="shared" si="42"/>
        <v>37</v>
      </c>
      <c r="L52" s="132">
        <f t="shared" si="43"/>
        <v>38</v>
      </c>
      <c r="M52" s="132">
        <f t="shared" si="44"/>
        <v>39</v>
      </c>
      <c r="N52" s="132">
        <f t="shared" si="45"/>
        <v>40</v>
      </c>
      <c r="O52" s="132">
        <f t="shared" si="46"/>
        <v>40</v>
      </c>
      <c r="P52" s="132">
        <f t="shared" si="47"/>
        <v>40</v>
      </c>
      <c r="Q52" s="132">
        <f t="shared" si="48"/>
        <v>40</v>
      </c>
      <c r="R52" s="132">
        <f t="shared" si="49"/>
        <v>40</v>
      </c>
      <c r="S52" s="133">
        <f t="shared" si="50"/>
        <v>40</v>
      </c>
      <c r="U52" s="147">
        <f>IF((C52-'Resultados ISO 140-4'!$E$7)&gt;0,C52-'Resultados ISO 140-4'!$E$7,0)</f>
        <v>0</v>
      </c>
      <c r="V52" s="132">
        <f>IF((D52-'Resultados ISO 140-4'!$F$7)&gt;0,D52-'Resultados ISO 140-4'!$F$7,0)</f>
        <v>0</v>
      </c>
      <c r="W52" s="132">
        <f>IF((E52-'Resultados ISO 140-4'!$G$7)&gt;0,E52-'Resultados ISO 140-4'!$G$7,0)</f>
        <v>0</v>
      </c>
      <c r="X52" s="132">
        <f>IF((F52-'Resultados ISO 140-4'!$H$7)&gt;0,F52-'Resultados ISO 140-4'!$H$7,0)</f>
        <v>0</v>
      </c>
      <c r="Y52" s="132">
        <f>IF((G52-'Resultados ISO 140-4'!$I$7)&gt;0,G52-'Resultados ISO 140-4'!$I$7,0)</f>
        <v>0</v>
      </c>
      <c r="Z52" s="132">
        <f>IF((H52-'Resultados ISO 140-4'!$J$7)&gt;0,H52-'Resultados ISO 140-4'!$J$7,0)</f>
        <v>0</v>
      </c>
      <c r="AA52" s="132">
        <f>IF((I52-'Resultados ISO 140-4'!$K$7)&gt;0,I52-'Resultados ISO 140-4'!$K$7,0)</f>
        <v>0</v>
      </c>
      <c r="AB52" s="132">
        <f>IF((J52-'Resultados ISO 140-4'!$L$7)&gt;0,J52-'Resultados ISO 140-4'!$L$7,0)</f>
        <v>0</v>
      </c>
      <c r="AC52" s="132">
        <f>IF((K52-'Resultados ISO 140-4'!$M$7)&gt;0,K52-'Resultados ISO 140-4'!$M$7,0)</f>
        <v>0</v>
      </c>
      <c r="AD52" s="132">
        <f>IF((L52-'Resultados ISO 140-4'!$N$7)&gt;0,L52-'Resultados ISO 140-4'!$N$7,0)</f>
        <v>0</v>
      </c>
      <c r="AE52" s="132">
        <f>IF((M52-'Resultados ISO 140-4'!$O$7)&gt;0,M52-'Resultados ISO 140-4'!$O$7,0)</f>
        <v>0</v>
      </c>
      <c r="AF52" s="132">
        <f>IF((N52-'Resultados ISO 140-4'!$P$7)&gt;0,N52-'Resultados ISO 140-4'!$P$7,0)</f>
        <v>0</v>
      </c>
      <c r="AG52" s="132">
        <f>IF((O52-'Resultados ISO 140-4'!$Q$7)&gt;0,O52-'Resultados ISO 140-4'!$Q$7,0)</f>
        <v>0</v>
      </c>
      <c r="AH52" s="132">
        <f>IF((P52-'Resultados ISO 140-4'!$R$7)&gt;0,P52-'Resultados ISO 140-4'!$R$7,0)</f>
        <v>0</v>
      </c>
      <c r="AI52" s="132">
        <f>IF((Q52-'Resultados ISO 140-4'!$S$7)&gt;0,Q52-'Resultados ISO 140-4'!$S$7,0)</f>
        <v>0</v>
      </c>
      <c r="AJ52" s="133">
        <f>IF((R52-'Resultados ISO 140-4'!$T$7)&gt;0,R52-'Resultados ISO 140-4'!$T$7,0)</f>
        <v>0</v>
      </c>
      <c r="AK52" s="148">
        <f t="shared" si="21"/>
        <v>0</v>
      </c>
      <c r="AL52" s="118">
        <f t="shared" si="29"/>
        <v>0</v>
      </c>
      <c r="AM52" s="116">
        <f t="shared" si="22"/>
        <v>0</v>
      </c>
      <c r="AO52" s="147">
        <f>IF((C52-'Resultados ISO 140-4'!$E$9)&gt;0,C52-'Resultados ISO 140-4'!$E$9,0)</f>
        <v>0</v>
      </c>
      <c r="AP52" s="132">
        <f>IF((D52-'Resultados ISO 140-4'!$F$9)&gt;0,D52-'Resultados ISO 140-4'!$F$9,0)</f>
        <v>0</v>
      </c>
      <c r="AQ52" s="132">
        <f>IF((E52-'Resultados ISO 140-4'!$G$9)&gt;0,E52-'Resultados ISO 140-4'!$G$9,0)</f>
        <v>0</v>
      </c>
      <c r="AR52" s="132">
        <f>IF((F52-'Resultados ISO 140-4'!$H$9)&gt;0,F52-'Resultados ISO 140-4'!$H$9,0)</f>
        <v>0</v>
      </c>
      <c r="AS52" s="132">
        <f>IF((G52-'Resultados ISO 140-4'!$I$9)&gt;0,G52-'Resultados ISO 140-4'!$I$9,0)</f>
        <v>0</v>
      </c>
      <c r="AT52" s="132">
        <f>IF((H52-'Resultados ISO 140-4'!$J$9)&gt;0,H52-'Resultados ISO 140-4'!$J$9,0)</f>
        <v>0</v>
      </c>
      <c r="AU52" s="132">
        <f>IF((I52-'Resultados ISO 140-4'!$K$9)&gt;0,I52-'Resultados ISO 140-4'!$K$9,0)</f>
        <v>0</v>
      </c>
      <c r="AV52" s="132">
        <f>IF((J52-'Resultados ISO 140-4'!$L$9)&gt;0,J52-'Resultados ISO 140-4'!$L$9,0)</f>
        <v>0</v>
      </c>
      <c r="AW52" s="132">
        <f>IF((K52-'Resultados ISO 140-4'!$M$9)&gt;0,K52-'Resultados ISO 140-4'!$M$9,0)</f>
        <v>0</v>
      </c>
      <c r="AX52" s="132">
        <f>IF((L52-'Resultados ISO 140-4'!$N$9)&gt;0,L52-'Resultados ISO 140-4'!$N$9,0)</f>
        <v>0</v>
      </c>
      <c r="AY52" s="132">
        <f>IF((M52-'Resultados ISO 140-4'!$O$9)&gt;0,M52-'Resultados ISO 140-4'!$O$9,0)</f>
        <v>0</v>
      </c>
      <c r="AZ52" s="132">
        <f>IF((N52-'Resultados ISO 140-4'!$P$9)&gt;0,N52-'Resultados ISO 140-4'!$P$9,0)</f>
        <v>0</v>
      </c>
      <c r="BA52" s="132">
        <f>IF((O52-'Resultados ISO 140-4'!$Q$9)&gt;0,O52-'Resultados ISO 140-4'!$Q$9,0)</f>
        <v>0</v>
      </c>
      <c r="BB52" s="132">
        <f>IF((P52-'Resultados ISO 140-4'!$R$9)&gt;0,P52-'Resultados ISO 140-4'!$R$9,0)</f>
        <v>0</v>
      </c>
      <c r="BC52" s="132">
        <f>IF((Q52-'Resultados ISO 140-4'!$S$9)&gt;0,Q52-'Resultados ISO 140-4'!$S$9,0)</f>
        <v>0</v>
      </c>
      <c r="BD52" s="133">
        <f>IF((R52-'Resultados ISO 140-4'!$T$9)&gt;0,R52-'Resultados ISO 140-4'!$T$9,0)</f>
        <v>0</v>
      </c>
      <c r="BE52" s="128">
        <f t="shared" si="23"/>
        <v>0</v>
      </c>
      <c r="BF52" s="137">
        <f t="shared" si="30"/>
        <v>0</v>
      </c>
      <c r="BG52" s="118">
        <f t="shared" si="24"/>
        <v>0</v>
      </c>
      <c r="BH52" s="119"/>
      <c r="BI52" s="146">
        <f>IF((C52-'Resultados ISO 140-4'!$E$11)&gt;0,C52-'Resultados ISO 140-4'!$E$11,0)</f>
        <v>0</v>
      </c>
      <c r="BJ52" s="145">
        <f>IF((D52-'Resultados ISO 140-4'!$F$11)&gt;0,D52-'Resultados ISO 140-4'!$F$11,0)</f>
        <v>0</v>
      </c>
      <c r="BK52" s="145">
        <f>IF((E52-'Resultados ISO 140-4'!$G$11)&gt;0,E52-'Resultados ISO 140-4'!$G$11,0)</f>
        <v>0</v>
      </c>
      <c r="BL52" s="145">
        <f>IF((F52-'Resultados ISO 140-4'!$H$11)&gt;0,F52-'Resultados ISO 140-4'!$H$11,0)</f>
        <v>0</v>
      </c>
      <c r="BM52" s="145">
        <f>IF((G52-'Resultados ISO 140-4'!$I$11)&gt;0,G52-'Resultados ISO 140-4'!$I$11,0)</f>
        <v>0</v>
      </c>
      <c r="BN52" s="145">
        <f>IF((H52-'Resultados ISO 140-4'!$J$11)&gt;0,H52-'Resultados ISO 140-4'!$J$11,0)</f>
        <v>0</v>
      </c>
      <c r="BO52" s="145">
        <f>IF((I52-'Resultados ISO 140-4'!$K$11)&gt;0,I52-'Resultados ISO 140-4'!$K$11,0)</f>
        <v>0</v>
      </c>
      <c r="BP52" s="145">
        <f>IF((J52-'Resultados ISO 140-4'!$L$11)&gt;0,J52-'Resultados ISO 140-4'!$L$11,0)</f>
        <v>0</v>
      </c>
      <c r="BQ52" s="145">
        <f>IF((K52-'Resultados ISO 140-4'!$M$11)&gt;0,K52-'Resultados ISO 140-4'!$M$11,0)</f>
        <v>0</v>
      </c>
      <c r="BR52" s="145">
        <f>IF((L52-'Resultados ISO 140-4'!$N$11)&gt;0,L52-'Resultados ISO 140-4'!$N$11,0)</f>
        <v>0</v>
      </c>
      <c r="BS52" s="145">
        <f>IF((M52-'Resultados ISO 140-4'!$O$11)&gt;0,M52-'Resultados ISO 140-4'!$O$11,0)</f>
        <v>0</v>
      </c>
      <c r="BT52" s="145">
        <f>IF((N52-'Resultados ISO 140-4'!$P$11)&gt;0,N52-'Resultados ISO 140-4'!$P$11,0)</f>
        <v>0</v>
      </c>
      <c r="BU52" s="145">
        <f>IF((O52-'Resultados ISO 140-4'!$Q$11)&gt;0,O52-'Resultados ISO 140-4'!$Q$11,0)</f>
        <v>0</v>
      </c>
      <c r="BV52" s="145">
        <f>IF((P52-'Resultados ISO 140-4'!$R$11)&gt;0,P52-'Resultados ISO 140-4'!$R$11,0)</f>
        <v>0</v>
      </c>
      <c r="BW52" s="145">
        <f>IF((Q52-'Resultados ISO 140-4'!$S$11)&gt;0,Q52-'Resultados ISO 140-4'!$S$11,0)</f>
        <v>0</v>
      </c>
      <c r="BX52" s="144">
        <f>IF((R52-'Resultados ISO 140-4'!$T$11)&gt;0,R52-'Resultados ISO 140-4'!$T$11,0)</f>
        <v>0</v>
      </c>
      <c r="BY52" s="119">
        <f t="shared" si="25"/>
        <v>0</v>
      </c>
      <c r="BZ52" s="118">
        <f t="shared" si="31"/>
        <v>0</v>
      </c>
      <c r="CA52" s="118">
        <f t="shared" si="26"/>
        <v>0</v>
      </c>
      <c r="CB52" s="119"/>
      <c r="CC52" s="141">
        <f>IF((D52-'Resultados ISO 140-4'!$F$13)&gt;0,D52-'Resultados ISO 140-4'!$F$13,0)</f>
        <v>0</v>
      </c>
      <c r="CD52" s="142">
        <f>IF((E52-'Resultados ISO 140-4'!$G$13)&gt;0,E52-'Resultados ISO 140-4'!$G$13,0)</f>
        <v>0</v>
      </c>
      <c r="CE52" s="142">
        <f>IF((F52-'Resultados ISO 140-4'!$H$13)&gt;0,F52-'Resultados ISO 140-4'!$H$13,0)</f>
        <v>0</v>
      </c>
      <c r="CF52" s="142">
        <f>IF((G52-'Resultados ISO 140-4'!$I$13)&gt;0,G52-'Resultados ISO 140-4'!$I$13,0)</f>
        <v>0</v>
      </c>
      <c r="CG52" s="142">
        <f>IF((H52-'Resultados ISO 140-4'!$J$13)&gt;0,H52-'Resultados ISO 140-4'!$J$13,0)</f>
        <v>0</v>
      </c>
      <c r="CH52" s="142">
        <f>IF((I52-'Resultados ISO 140-4'!$K$13)&gt;0,I52-'Resultados ISO 140-4'!$K$13,0)</f>
        <v>0</v>
      </c>
      <c r="CI52" s="142">
        <f>IF((J52-'Resultados ISO 140-4'!$L$13)&gt;0,J52-'Resultados ISO 140-4'!$L$13,0)</f>
        <v>0</v>
      </c>
      <c r="CJ52" s="142">
        <f>IF((K52-'Resultados ISO 140-4'!$M$13)&gt;0,K52-'Resultados ISO 140-4'!$M$13,0)</f>
        <v>0</v>
      </c>
      <c r="CK52" s="142">
        <f>IF((L52-'Resultados ISO 140-4'!$N$13)&gt;0,L52-'Resultados ISO 140-4'!$N$13,0)</f>
        <v>0</v>
      </c>
      <c r="CL52" s="142">
        <f>IF((M52-'Resultados ISO 140-4'!$O$13)&gt;0,M52-'Resultados ISO 140-4'!$O$13,0)</f>
        <v>0</v>
      </c>
      <c r="CM52" s="142">
        <f>IF((N52-'Resultados ISO 140-4'!$P$13)&gt;0,N52-'Resultados ISO 140-4'!$P$13,0)</f>
        <v>0</v>
      </c>
      <c r="CN52" s="142">
        <f>IF((O52-'Resultados ISO 140-4'!$Q$13)&gt;0,O52-'Resultados ISO 140-4'!$Q$13,0)</f>
        <v>0</v>
      </c>
      <c r="CO52" s="142">
        <f>IF((P52-'Resultados ISO 140-4'!$R$13)&gt;0,P52-'Resultados ISO 140-4'!$R$13,0)</f>
        <v>0</v>
      </c>
      <c r="CP52" s="142">
        <f>IF((Q52-'Resultados ISO 140-4'!$S$13)&gt;0,Q52-'Resultados ISO 140-4'!$S$13,0)</f>
        <v>0</v>
      </c>
      <c r="CQ52" s="142">
        <f>IF((R52-'Resultados ISO 140-4'!$T$13)&gt;0,R52-'Resultados ISO 140-4'!$T$13,0)</f>
        <v>0</v>
      </c>
      <c r="CR52" s="143">
        <f>IF((S52-'Resultados ISO 140-4'!$U$13)&gt;0,S52-'Resultados ISO 140-4'!$U$13,0)</f>
        <v>0</v>
      </c>
      <c r="CS52" s="127">
        <f t="shared" si="32"/>
        <v>0</v>
      </c>
      <c r="CT52" s="128">
        <f t="shared" si="27"/>
        <v>36</v>
      </c>
      <c r="CU52" s="118">
        <f t="shared" si="33"/>
        <v>0</v>
      </c>
      <c r="CV52" s="118">
        <f t="shared" si="28"/>
        <v>0</v>
      </c>
    </row>
    <row r="53" spans="2:100" ht="14.25">
      <c r="B53" s="129">
        <v>17</v>
      </c>
      <c r="C53" s="147">
        <f t="shared" si="34"/>
        <v>16</v>
      </c>
      <c r="D53" s="132">
        <f t="shared" si="35"/>
        <v>19</v>
      </c>
      <c r="E53" s="132">
        <f t="shared" si="36"/>
        <v>22</v>
      </c>
      <c r="F53" s="132">
        <f t="shared" si="37"/>
        <v>25</v>
      </c>
      <c r="G53" s="132">
        <f t="shared" si="38"/>
        <v>28</v>
      </c>
      <c r="H53" s="132">
        <f t="shared" si="39"/>
        <v>31</v>
      </c>
      <c r="I53" s="132">
        <f t="shared" si="40"/>
        <v>34</v>
      </c>
      <c r="J53" s="132">
        <f t="shared" si="41"/>
        <v>35</v>
      </c>
      <c r="K53" s="132">
        <f t="shared" si="42"/>
        <v>36</v>
      </c>
      <c r="L53" s="132">
        <f t="shared" si="43"/>
        <v>37</v>
      </c>
      <c r="M53" s="132">
        <f t="shared" si="44"/>
        <v>38</v>
      </c>
      <c r="N53" s="132">
        <f t="shared" si="45"/>
        <v>39</v>
      </c>
      <c r="O53" s="132">
        <f t="shared" si="46"/>
        <v>39</v>
      </c>
      <c r="P53" s="132">
        <f t="shared" si="47"/>
        <v>39</v>
      </c>
      <c r="Q53" s="132">
        <f t="shared" si="48"/>
        <v>39</v>
      </c>
      <c r="R53" s="132">
        <f t="shared" si="49"/>
        <v>39</v>
      </c>
      <c r="S53" s="133">
        <f t="shared" si="50"/>
        <v>39</v>
      </c>
      <c r="U53" s="147">
        <f>IF((C53-'Resultados ISO 140-4'!$E$7)&gt;0,C53-'Resultados ISO 140-4'!$E$7,0)</f>
        <v>0</v>
      </c>
      <c r="V53" s="132">
        <f>IF((D53-'Resultados ISO 140-4'!$F$7)&gt;0,D53-'Resultados ISO 140-4'!$F$7,0)</f>
        <v>0</v>
      </c>
      <c r="W53" s="132">
        <f>IF((E53-'Resultados ISO 140-4'!$G$7)&gt;0,E53-'Resultados ISO 140-4'!$G$7,0)</f>
        <v>0</v>
      </c>
      <c r="X53" s="132">
        <f>IF((F53-'Resultados ISO 140-4'!$H$7)&gt;0,F53-'Resultados ISO 140-4'!$H$7,0)</f>
        <v>0</v>
      </c>
      <c r="Y53" s="132">
        <f>IF((G53-'Resultados ISO 140-4'!$I$7)&gt;0,G53-'Resultados ISO 140-4'!$I$7,0)</f>
        <v>0</v>
      </c>
      <c r="Z53" s="132">
        <f>IF((H53-'Resultados ISO 140-4'!$J$7)&gt;0,H53-'Resultados ISO 140-4'!$J$7,0)</f>
        <v>0</v>
      </c>
      <c r="AA53" s="132">
        <f>IF((I53-'Resultados ISO 140-4'!$K$7)&gt;0,I53-'Resultados ISO 140-4'!$K$7,0)</f>
        <v>0</v>
      </c>
      <c r="AB53" s="132">
        <f>IF((J53-'Resultados ISO 140-4'!$L$7)&gt;0,J53-'Resultados ISO 140-4'!$L$7,0)</f>
        <v>0</v>
      </c>
      <c r="AC53" s="132">
        <f>IF((K53-'Resultados ISO 140-4'!$M$7)&gt;0,K53-'Resultados ISO 140-4'!$M$7,0)</f>
        <v>0</v>
      </c>
      <c r="AD53" s="132">
        <f>IF((L53-'Resultados ISO 140-4'!$N$7)&gt;0,L53-'Resultados ISO 140-4'!$N$7,0)</f>
        <v>0</v>
      </c>
      <c r="AE53" s="132">
        <f>IF((M53-'Resultados ISO 140-4'!$O$7)&gt;0,M53-'Resultados ISO 140-4'!$O$7,0)</f>
        <v>0</v>
      </c>
      <c r="AF53" s="132">
        <f>IF((N53-'Resultados ISO 140-4'!$P$7)&gt;0,N53-'Resultados ISO 140-4'!$P$7,0)</f>
        <v>0</v>
      </c>
      <c r="AG53" s="132">
        <f>IF((O53-'Resultados ISO 140-4'!$Q$7)&gt;0,O53-'Resultados ISO 140-4'!$Q$7,0)</f>
        <v>0</v>
      </c>
      <c r="AH53" s="132">
        <f>IF((P53-'Resultados ISO 140-4'!$R$7)&gt;0,P53-'Resultados ISO 140-4'!$R$7,0)</f>
        <v>0</v>
      </c>
      <c r="AI53" s="132">
        <f>IF((Q53-'Resultados ISO 140-4'!$S$7)&gt;0,Q53-'Resultados ISO 140-4'!$S$7,0)</f>
        <v>0</v>
      </c>
      <c r="AJ53" s="133">
        <f>IF((R53-'Resultados ISO 140-4'!$T$7)&gt;0,R53-'Resultados ISO 140-4'!$T$7,0)</f>
        <v>0</v>
      </c>
      <c r="AK53" s="148">
        <f t="shared" si="21"/>
        <v>0</v>
      </c>
      <c r="AL53" s="118">
        <f t="shared" si="29"/>
        <v>0</v>
      </c>
      <c r="AM53" s="116">
        <f t="shared" si="22"/>
        <v>0</v>
      </c>
      <c r="AO53" s="147">
        <f>IF((C53-'Resultados ISO 140-4'!$E$9)&gt;0,C53-'Resultados ISO 140-4'!$E$9,0)</f>
        <v>0</v>
      </c>
      <c r="AP53" s="132">
        <f>IF((D53-'Resultados ISO 140-4'!$F$9)&gt;0,D53-'Resultados ISO 140-4'!$F$9,0)</f>
        <v>0</v>
      </c>
      <c r="AQ53" s="132">
        <f>IF((E53-'Resultados ISO 140-4'!$G$9)&gt;0,E53-'Resultados ISO 140-4'!$G$9,0)</f>
        <v>0</v>
      </c>
      <c r="AR53" s="132">
        <f>IF((F53-'Resultados ISO 140-4'!$H$9)&gt;0,F53-'Resultados ISO 140-4'!$H$9,0)</f>
        <v>0</v>
      </c>
      <c r="AS53" s="132">
        <f>IF((G53-'Resultados ISO 140-4'!$I$9)&gt;0,G53-'Resultados ISO 140-4'!$I$9,0)</f>
        <v>0</v>
      </c>
      <c r="AT53" s="132">
        <f>IF((H53-'Resultados ISO 140-4'!$J$9)&gt;0,H53-'Resultados ISO 140-4'!$J$9,0)</f>
        <v>0</v>
      </c>
      <c r="AU53" s="132">
        <f>IF((I53-'Resultados ISO 140-4'!$K$9)&gt;0,I53-'Resultados ISO 140-4'!$K$9,0)</f>
        <v>0</v>
      </c>
      <c r="AV53" s="132">
        <f>IF((J53-'Resultados ISO 140-4'!$L$9)&gt;0,J53-'Resultados ISO 140-4'!$L$9,0)</f>
        <v>0</v>
      </c>
      <c r="AW53" s="132">
        <f>IF((K53-'Resultados ISO 140-4'!$M$9)&gt;0,K53-'Resultados ISO 140-4'!$M$9,0)</f>
        <v>0</v>
      </c>
      <c r="AX53" s="132">
        <f>IF((L53-'Resultados ISO 140-4'!$N$9)&gt;0,L53-'Resultados ISO 140-4'!$N$9,0)</f>
        <v>0</v>
      </c>
      <c r="AY53" s="132">
        <f>IF((M53-'Resultados ISO 140-4'!$O$9)&gt;0,M53-'Resultados ISO 140-4'!$O$9,0)</f>
        <v>0</v>
      </c>
      <c r="AZ53" s="132">
        <f>IF((N53-'Resultados ISO 140-4'!$P$9)&gt;0,N53-'Resultados ISO 140-4'!$P$9,0)</f>
        <v>0</v>
      </c>
      <c r="BA53" s="132">
        <f>IF((O53-'Resultados ISO 140-4'!$Q$9)&gt;0,O53-'Resultados ISO 140-4'!$Q$9,0)</f>
        <v>0</v>
      </c>
      <c r="BB53" s="132">
        <f>IF((P53-'Resultados ISO 140-4'!$R$9)&gt;0,P53-'Resultados ISO 140-4'!$R$9,0)</f>
        <v>0</v>
      </c>
      <c r="BC53" s="132">
        <f>IF((Q53-'Resultados ISO 140-4'!$S$9)&gt;0,Q53-'Resultados ISO 140-4'!$S$9,0)</f>
        <v>0</v>
      </c>
      <c r="BD53" s="133">
        <f>IF((R53-'Resultados ISO 140-4'!$T$9)&gt;0,R53-'Resultados ISO 140-4'!$T$9,0)</f>
        <v>0</v>
      </c>
      <c r="BE53" s="128">
        <f t="shared" si="23"/>
        <v>0</v>
      </c>
      <c r="BF53" s="137">
        <f t="shared" si="30"/>
        <v>0</v>
      </c>
      <c r="BG53" s="118">
        <f t="shared" si="24"/>
        <v>0</v>
      </c>
      <c r="BH53" s="119"/>
      <c r="BI53" s="146">
        <f>IF((C53-'Resultados ISO 140-4'!$E$11)&gt;0,C53-'Resultados ISO 140-4'!$E$11,0)</f>
        <v>0</v>
      </c>
      <c r="BJ53" s="145">
        <f>IF((D53-'Resultados ISO 140-4'!$F$11)&gt;0,D53-'Resultados ISO 140-4'!$F$11,0)</f>
        <v>0</v>
      </c>
      <c r="BK53" s="145">
        <f>IF((E53-'Resultados ISO 140-4'!$G$11)&gt;0,E53-'Resultados ISO 140-4'!$G$11,0)</f>
        <v>0</v>
      </c>
      <c r="BL53" s="145">
        <f>IF((F53-'Resultados ISO 140-4'!$H$11)&gt;0,F53-'Resultados ISO 140-4'!$H$11,0)</f>
        <v>0</v>
      </c>
      <c r="BM53" s="145">
        <f>IF((G53-'Resultados ISO 140-4'!$I$11)&gt;0,G53-'Resultados ISO 140-4'!$I$11,0)</f>
        <v>0</v>
      </c>
      <c r="BN53" s="145">
        <f>IF((H53-'Resultados ISO 140-4'!$J$11)&gt;0,H53-'Resultados ISO 140-4'!$J$11,0)</f>
        <v>0</v>
      </c>
      <c r="BO53" s="145">
        <f>IF((I53-'Resultados ISO 140-4'!$K$11)&gt;0,I53-'Resultados ISO 140-4'!$K$11,0)</f>
        <v>0</v>
      </c>
      <c r="BP53" s="145">
        <f>IF((J53-'Resultados ISO 140-4'!$L$11)&gt;0,J53-'Resultados ISO 140-4'!$L$11,0)</f>
        <v>0</v>
      </c>
      <c r="BQ53" s="145">
        <f>IF((K53-'Resultados ISO 140-4'!$M$11)&gt;0,K53-'Resultados ISO 140-4'!$M$11,0)</f>
        <v>0</v>
      </c>
      <c r="BR53" s="145">
        <f>IF((L53-'Resultados ISO 140-4'!$N$11)&gt;0,L53-'Resultados ISO 140-4'!$N$11,0)</f>
        <v>0</v>
      </c>
      <c r="BS53" s="145">
        <f>IF((M53-'Resultados ISO 140-4'!$O$11)&gt;0,M53-'Resultados ISO 140-4'!$O$11,0)</f>
        <v>0</v>
      </c>
      <c r="BT53" s="145">
        <f>IF((N53-'Resultados ISO 140-4'!$P$11)&gt;0,N53-'Resultados ISO 140-4'!$P$11,0)</f>
        <v>0</v>
      </c>
      <c r="BU53" s="145">
        <f>IF((O53-'Resultados ISO 140-4'!$Q$11)&gt;0,O53-'Resultados ISO 140-4'!$Q$11,0)</f>
        <v>0</v>
      </c>
      <c r="BV53" s="145">
        <f>IF((P53-'Resultados ISO 140-4'!$R$11)&gt;0,P53-'Resultados ISO 140-4'!$R$11,0)</f>
        <v>0</v>
      </c>
      <c r="BW53" s="145">
        <f>IF((Q53-'Resultados ISO 140-4'!$S$11)&gt;0,Q53-'Resultados ISO 140-4'!$S$11,0)</f>
        <v>0</v>
      </c>
      <c r="BX53" s="144">
        <f>IF((R53-'Resultados ISO 140-4'!$T$11)&gt;0,R53-'Resultados ISO 140-4'!$T$11,0)</f>
        <v>0</v>
      </c>
      <c r="BY53" s="119">
        <f t="shared" si="25"/>
        <v>0</v>
      </c>
      <c r="BZ53" s="118">
        <f t="shared" si="31"/>
        <v>0</v>
      </c>
      <c r="CA53" s="118">
        <f t="shared" si="26"/>
        <v>0</v>
      </c>
      <c r="CB53" s="119"/>
      <c r="CC53" s="141">
        <f>IF((D53-'Resultados ISO 140-4'!$F$13)&gt;0,D53-'Resultados ISO 140-4'!$F$13,0)</f>
        <v>0</v>
      </c>
      <c r="CD53" s="142">
        <f>IF((E53-'Resultados ISO 140-4'!$G$13)&gt;0,E53-'Resultados ISO 140-4'!$G$13,0)</f>
        <v>0</v>
      </c>
      <c r="CE53" s="142">
        <f>IF((F53-'Resultados ISO 140-4'!$H$13)&gt;0,F53-'Resultados ISO 140-4'!$H$13,0)</f>
        <v>0</v>
      </c>
      <c r="CF53" s="142">
        <f>IF((G53-'Resultados ISO 140-4'!$I$13)&gt;0,G53-'Resultados ISO 140-4'!$I$13,0)</f>
        <v>0</v>
      </c>
      <c r="CG53" s="142">
        <f>IF((H53-'Resultados ISO 140-4'!$J$13)&gt;0,H53-'Resultados ISO 140-4'!$J$13,0)</f>
        <v>0</v>
      </c>
      <c r="CH53" s="142">
        <f>IF((I53-'Resultados ISO 140-4'!$K$13)&gt;0,I53-'Resultados ISO 140-4'!$K$13,0)</f>
        <v>0</v>
      </c>
      <c r="CI53" s="142">
        <f>IF((J53-'Resultados ISO 140-4'!$L$13)&gt;0,J53-'Resultados ISO 140-4'!$L$13,0)</f>
        <v>0</v>
      </c>
      <c r="CJ53" s="142">
        <f>IF((K53-'Resultados ISO 140-4'!$M$13)&gt;0,K53-'Resultados ISO 140-4'!$M$13,0)</f>
        <v>0</v>
      </c>
      <c r="CK53" s="142">
        <f>IF((L53-'Resultados ISO 140-4'!$N$13)&gt;0,L53-'Resultados ISO 140-4'!$N$13,0)</f>
        <v>0</v>
      </c>
      <c r="CL53" s="142">
        <f>IF((M53-'Resultados ISO 140-4'!$O$13)&gt;0,M53-'Resultados ISO 140-4'!$O$13,0)</f>
        <v>0</v>
      </c>
      <c r="CM53" s="142">
        <f>IF((N53-'Resultados ISO 140-4'!$P$13)&gt;0,N53-'Resultados ISO 140-4'!$P$13,0)</f>
        <v>0</v>
      </c>
      <c r="CN53" s="142">
        <f>IF((O53-'Resultados ISO 140-4'!$Q$13)&gt;0,O53-'Resultados ISO 140-4'!$Q$13,0)</f>
        <v>0</v>
      </c>
      <c r="CO53" s="142">
        <f>IF((P53-'Resultados ISO 140-4'!$R$13)&gt;0,P53-'Resultados ISO 140-4'!$R$13,0)</f>
        <v>0</v>
      </c>
      <c r="CP53" s="142">
        <f>IF((Q53-'Resultados ISO 140-4'!$S$13)&gt;0,Q53-'Resultados ISO 140-4'!$S$13,0)</f>
        <v>0</v>
      </c>
      <c r="CQ53" s="142">
        <f>IF((R53-'Resultados ISO 140-4'!$T$13)&gt;0,R53-'Resultados ISO 140-4'!$T$13,0)</f>
        <v>0</v>
      </c>
      <c r="CR53" s="143">
        <f>IF((S53-'Resultados ISO 140-4'!$U$13)&gt;0,S53-'Resultados ISO 140-4'!$U$13,0)</f>
        <v>0</v>
      </c>
      <c r="CS53" s="127">
        <f t="shared" si="32"/>
        <v>0</v>
      </c>
      <c r="CT53" s="128">
        <f t="shared" si="27"/>
        <v>35</v>
      </c>
      <c r="CU53" s="118">
        <f t="shared" si="33"/>
        <v>0</v>
      </c>
      <c r="CV53" s="118">
        <f t="shared" si="28"/>
        <v>0</v>
      </c>
    </row>
    <row r="54" spans="2:100" ht="14.25">
      <c r="B54" s="129">
        <v>18</v>
      </c>
      <c r="C54" s="147">
        <f t="shared" si="34"/>
        <v>15</v>
      </c>
      <c r="D54" s="132">
        <f t="shared" si="35"/>
        <v>18</v>
      </c>
      <c r="E54" s="132">
        <f t="shared" si="36"/>
        <v>21</v>
      </c>
      <c r="F54" s="132">
        <f t="shared" si="37"/>
        <v>24</v>
      </c>
      <c r="G54" s="132">
        <f t="shared" si="38"/>
        <v>27</v>
      </c>
      <c r="H54" s="132">
        <f t="shared" si="39"/>
        <v>30</v>
      </c>
      <c r="I54" s="132">
        <f t="shared" si="40"/>
        <v>33</v>
      </c>
      <c r="J54" s="132">
        <f t="shared" si="41"/>
        <v>34</v>
      </c>
      <c r="K54" s="132">
        <f t="shared" si="42"/>
        <v>35</v>
      </c>
      <c r="L54" s="132">
        <f t="shared" si="43"/>
        <v>36</v>
      </c>
      <c r="M54" s="132">
        <f t="shared" si="44"/>
        <v>37</v>
      </c>
      <c r="N54" s="132">
        <f t="shared" si="45"/>
        <v>38</v>
      </c>
      <c r="O54" s="132">
        <f t="shared" si="46"/>
        <v>38</v>
      </c>
      <c r="P54" s="132">
        <f t="shared" si="47"/>
        <v>38</v>
      </c>
      <c r="Q54" s="132">
        <f t="shared" si="48"/>
        <v>38</v>
      </c>
      <c r="R54" s="132">
        <f t="shared" si="49"/>
        <v>38</v>
      </c>
      <c r="S54" s="133">
        <f t="shared" si="50"/>
        <v>38</v>
      </c>
      <c r="U54" s="147">
        <f>IF((C54-'Resultados ISO 140-4'!$E$7)&gt;0,C54-'Resultados ISO 140-4'!$E$7,0)</f>
        <v>0</v>
      </c>
      <c r="V54" s="132">
        <f>IF((D54-'Resultados ISO 140-4'!$F$7)&gt;0,D54-'Resultados ISO 140-4'!$F$7,0)</f>
        <v>0</v>
      </c>
      <c r="W54" s="132">
        <f>IF((E54-'Resultados ISO 140-4'!$G$7)&gt;0,E54-'Resultados ISO 140-4'!$G$7,0)</f>
        <v>0</v>
      </c>
      <c r="X54" s="132">
        <f>IF((F54-'Resultados ISO 140-4'!$H$7)&gt;0,F54-'Resultados ISO 140-4'!$H$7,0)</f>
        <v>0</v>
      </c>
      <c r="Y54" s="132">
        <f>IF((G54-'Resultados ISO 140-4'!$I$7)&gt;0,G54-'Resultados ISO 140-4'!$I$7,0)</f>
        <v>0</v>
      </c>
      <c r="Z54" s="132">
        <f>IF((H54-'Resultados ISO 140-4'!$J$7)&gt;0,H54-'Resultados ISO 140-4'!$J$7,0)</f>
        <v>0</v>
      </c>
      <c r="AA54" s="132">
        <f>IF((I54-'Resultados ISO 140-4'!$K$7)&gt;0,I54-'Resultados ISO 140-4'!$K$7,0)</f>
        <v>0</v>
      </c>
      <c r="AB54" s="132">
        <f>IF((J54-'Resultados ISO 140-4'!$L$7)&gt;0,J54-'Resultados ISO 140-4'!$L$7,0)</f>
        <v>0</v>
      </c>
      <c r="AC54" s="132">
        <f>IF((K54-'Resultados ISO 140-4'!$M$7)&gt;0,K54-'Resultados ISO 140-4'!$M$7,0)</f>
        <v>0</v>
      </c>
      <c r="AD54" s="132">
        <f>IF((L54-'Resultados ISO 140-4'!$N$7)&gt;0,L54-'Resultados ISO 140-4'!$N$7,0)</f>
        <v>0</v>
      </c>
      <c r="AE54" s="132">
        <f>IF((M54-'Resultados ISO 140-4'!$O$7)&gt;0,M54-'Resultados ISO 140-4'!$O$7,0)</f>
        <v>0</v>
      </c>
      <c r="AF54" s="132">
        <f>IF((N54-'Resultados ISO 140-4'!$P$7)&gt;0,N54-'Resultados ISO 140-4'!$P$7,0)</f>
        <v>0</v>
      </c>
      <c r="AG54" s="132">
        <f>IF((O54-'Resultados ISO 140-4'!$Q$7)&gt;0,O54-'Resultados ISO 140-4'!$Q$7,0)</f>
        <v>0</v>
      </c>
      <c r="AH54" s="132">
        <f>IF((P54-'Resultados ISO 140-4'!$R$7)&gt;0,P54-'Resultados ISO 140-4'!$R$7,0)</f>
        <v>0</v>
      </c>
      <c r="AI54" s="132">
        <f>IF((Q54-'Resultados ISO 140-4'!$S$7)&gt;0,Q54-'Resultados ISO 140-4'!$S$7,0)</f>
        <v>0</v>
      </c>
      <c r="AJ54" s="133">
        <f>IF((R54-'Resultados ISO 140-4'!$T$7)&gt;0,R54-'Resultados ISO 140-4'!$T$7,0)</f>
        <v>0</v>
      </c>
      <c r="AK54" s="148">
        <f t="shared" si="21"/>
        <v>0</v>
      </c>
      <c r="AL54" s="118">
        <f t="shared" si="29"/>
        <v>0</v>
      </c>
      <c r="AM54" s="116">
        <f t="shared" si="22"/>
        <v>0</v>
      </c>
      <c r="AO54" s="147">
        <f>IF((C54-'Resultados ISO 140-4'!$E$9)&gt;0,C54-'Resultados ISO 140-4'!$E$9,0)</f>
        <v>0</v>
      </c>
      <c r="AP54" s="132">
        <f>IF((D54-'Resultados ISO 140-4'!$F$9)&gt;0,D54-'Resultados ISO 140-4'!$F$9,0)</f>
        <v>0</v>
      </c>
      <c r="AQ54" s="132">
        <f>IF((E54-'Resultados ISO 140-4'!$G$9)&gt;0,E54-'Resultados ISO 140-4'!$G$9,0)</f>
        <v>0</v>
      </c>
      <c r="AR54" s="132">
        <f>IF((F54-'Resultados ISO 140-4'!$H$9)&gt;0,F54-'Resultados ISO 140-4'!$H$9,0)</f>
        <v>0</v>
      </c>
      <c r="AS54" s="132">
        <f>IF((G54-'Resultados ISO 140-4'!$I$9)&gt;0,G54-'Resultados ISO 140-4'!$I$9,0)</f>
        <v>0</v>
      </c>
      <c r="AT54" s="132">
        <f>IF((H54-'Resultados ISO 140-4'!$J$9)&gt;0,H54-'Resultados ISO 140-4'!$J$9,0)</f>
        <v>0</v>
      </c>
      <c r="AU54" s="132">
        <f>IF((I54-'Resultados ISO 140-4'!$K$9)&gt;0,I54-'Resultados ISO 140-4'!$K$9,0)</f>
        <v>0</v>
      </c>
      <c r="AV54" s="132">
        <f>IF((J54-'Resultados ISO 140-4'!$L$9)&gt;0,J54-'Resultados ISO 140-4'!$L$9,0)</f>
        <v>0</v>
      </c>
      <c r="AW54" s="132">
        <f>IF((K54-'Resultados ISO 140-4'!$M$9)&gt;0,K54-'Resultados ISO 140-4'!$M$9,0)</f>
        <v>0</v>
      </c>
      <c r="AX54" s="132">
        <f>IF((L54-'Resultados ISO 140-4'!$N$9)&gt;0,L54-'Resultados ISO 140-4'!$N$9,0)</f>
        <v>0</v>
      </c>
      <c r="AY54" s="132">
        <f>IF((M54-'Resultados ISO 140-4'!$O$9)&gt;0,M54-'Resultados ISO 140-4'!$O$9,0)</f>
        <v>0</v>
      </c>
      <c r="AZ54" s="132">
        <f>IF((N54-'Resultados ISO 140-4'!$P$9)&gt;0,N54-'Resultados ISO 140-4'!$P$9,0)</f>
        <v>0</v>
      </c>
      <c r="BA54" s="132">
        <f>IF((O54-'Resultados ISO 140-4'!$Q$9)&gt;0,O54-'Resultados ISO 140-4'!$Q$9,0)</f>
        <v>0</v>
      </c>
      <c r="BB54" s="132">
        <f>IF((P54-'Resultados ISO 140-4'!$R$9)&gt;0,P54-'Resultados ISO 140-4'!$R$9,0)</f>
        <v>0</v>
      </c>
      <c r="BC54" s="132">
        <f>IF((Q54-'Resultados ISO 140-4'!$S$9)&gt;0,Q54-'Resultados ISO 140-4'!$S$9,0)</f>
        <v>0</v>
      </c>
      <c r="BD54" s="133">
        <f>IF((R54-'Resultados ISO 140-4'!$T$9)&gt;0,R54-'Resultados ISO 140-4'!$T$9,0)</f>
        <v>0</v>
      </c>
      <c r="BE54" s="128">
        <f t="shared" si="23"/>
        <v>0</v>
      </c>
      <c r="BF54" s="137">
        <f t="shared" si="30"/>
        <v>0</v>
      </c>
      <c r="BG54" s="118">
        <f t="shared" si="24"/>
        <v>0</v>
      </c>
      <c r="BH54" s="119"/>
      <c r="BI54" s="146">
        <f>IF((C54-'Resultados ISO 140-4'!$E$11)&gt;0,C54-'Resultados ISO 140-4'!$E$11,0)</f>
        <v>0</v>
      </c>
      <c r="BJ54" s="145">
        <f>IF((D54-'Resultados ISO 140-4'!$F$11)&gt;0,D54-'Resultados ISO 140-4'!$F$11,0)</f>
        <v>0</v>
      </c>
      <c r="BK54" s="145">
        <f>IF((E54-'Resultados ISO 140-4'!$G$11)&gt;0,E54-'Resultados ISO 140-4'!$G$11,0)</f>
        <v>0</v>
      </c>
      <c r="BL54" s="145">
        <f>IF((F54-'Resultados ISO 140-4'!$H$11)&gt;0,F54-'Resultados ISO 140-4'!$H$11,0)</f>
        <v>0</v>
      </c>
      <c r="BM54" s="145">
        <f>IF((G54-'Resultados ISO 140-4'!$I$11)&gt;0,G54-'Resultados ISO 140-4'!$I$11,0)</f>
        <v>0</v>
      </c>
      <c r="BN54" s="145">
        <f>IF((H54-'Resultados ISO 140-4'!$J$11)&gt;0,H54-'Resultados ISO 140-4'!$J$11,0)</f>
        <v>0</v>
      </c>
      <c r="BO54" s="145">
        <f>IF((I54-'Resultados ISO 140-4'!$K$11)&gt;0,I54-'Resultados ISO 140-4'!$K$11,0)</f>
        <v>0</v>
      </c>
      <c r="BP54" s="145">
        <f>IF((J54-'Resultados ISO 140-4'!$L$11)&gt;0,J54-'Resultados ISO 140-4'!$L$11,0)</f>
        <v>0</v>
      </c>
      <c r="BQ54" s="145">
        <f>IF((K54-'Resultados ISO 140-4'!$M$11)&gt;0,K54-'Resultados ISO 140-4'!$M$11,0)</f>
        <v>0</v>
      </c>
      <c r="BR54" s="145">
        <f>IF((L54-'Resultados ISO 140-4'!$N$11)&gt;0,L54-'Resultados ISO 140-4'!$N$11,0)</f>
        <v>0</v>
      </c>
      <c r="BS54" s="145">
        <f>IF((M54-'Resultados ISO 140-4'!$O$11)&gt;0,M54-'Resultados ISO 140-4'!$O$11,0)</f>
        <v>0</v>
      </c>
      <c r="BT54" s="145">
        <f>IF((N54-'Resultados ISO 140-4'!$P$11)&gt;0,N54-'Resultados ISO 140-4'!$P$11,0)</f>
        <v>0</v>
      </c>
      <c r="BU54" s="145">
        <f>IF((O54-'Resultados ISO 140-4'!$Q$11)&gt;0,O54-'Resultados ISO 140-4'!$Q$11,0)</f>
        <v>0</v>
      </c>
      <c r="BV54" s="145">
        <f>IF((P54-'Resultados ISO 140-4'!$R$11)&gt;0,P54-'Resultados ISO 140-4'!$R$11,0)</f>
        <v>0</v>
      </c>
      <c r="BW54" s="145">
        <f>IF((Q54-'Resultados ISO 140-4'!$S$11)&gt;0,Q54-'Resultados ISO 140-4'!$S$11,0)</f>
        <v>0</v>
      </c>
      <c r="BX54" s="144">
        <f>IF((R54-'Resultados ISO 140-4'!$T$11)&gt;0,R54-'Resultados ISO 140-4'!$T$11,0)</f>
        <v>0</v>
      </c>
      <c r="BY54" s="119">
        <f t="shared" si="25"/>
        <v>0</v>
      </c>
      <c r="BZ54" s="118">
        <f t="shared" si="31"/>
        <v>0</v>
      </c>
      <c r="CA54" s="118">
        <f t="shared" si="26"/>
        <v>0</v>
      </c>
      <c r="CB54" s="119"/>
      <c r="CC54" s="141">
        <f>IF((D54-'Resultados ISO 140-4'!$F$13)&gt;0,D54-'Resultados ISO 140-4'!$F$13,0)</f>
        <v>0</v>
      </c>
      <c r="CD54" s="142">
        <f>IF((E54-'Resultados ISO 140-4'!$G$13)&gt;0,E54-'Resultados ISO 140-4'!$G$13,0)</f>
        <v>0</v>
      </c>
      <c r="CE54" s="142">
        <f>IF((F54-'Resultados ISO 140-4'!$H$13)&gt;0,F54-'Resultados ISO 140-4'!$H$13,0)</f>
        <v>0</v>
      </c>
      <c r="CF54" s="142">
        <f>IF((G54-'Resultados ISO 140-4'!$I$13)&gt;0,G54-'Resultados ISO 140-4'!$I$13,0)</f>
        <v>0</v>
      </c>
      <c r="CG54" s="142">
        <f>IF((H54-'Resultados ISO 140-4'!$J$13)&gt;0,H54-'Resultados ISO 140-4'!$J$13,0)</f>
        <v>0</v>
      </c>
      <c r="CH54" s="142">
        <f>IF((I54-'Resultados ISO 140-4'!$K$13)&gt;0,I54-'Resultados ISO 140-4'!$K$13,0)</f>
        <v>0</v>
      </c>
      <c r="CI54" s="142">
        <f>IF((J54-'Resultados ISO 140-4'!$L$13)&gt;0,J54-'Resultados ISO 140-4'!$L$13,0)</f>
        <v>0</v>
      </c>
      <c r="CJ54" s="142">
        <f>IF((K54-'Resultados ISO 140-4'!$M$13)&gt;0,K54-'Resultados ISO 140-4'!$M$13,0)</f>
        <v>0</v>
      </c>
      <c r="CK54" s="142">
        <f>IF((L54-'Resultados ISO 140-4'!$N$13)&gt;0,L54-'Resultados ISO 140-4'!$N$13,0)</f>
        <v>0</v>
      </c>
      <c r="CL54" s="142">
        <f>IF((M54-'Resultados ISO 140-4'!$O$13)&gt;0,M54-'Resultados ISO 140-4'!$O$13,0)</f>
        <v>0</v>
      </c>
      <c r="CM54" s="142">
        <f>IF((N54-'Resultados ISO 140-4'!$P$13)&gt;0,N54-'Resultados ISO 140-4'!$P$13,0)</f>
        <v>0</v>
      </c>
      <c r="CN54" s="142">
        <f>IF((O54-'Resultados ISO 140-4'!$Q$13)&gt;0,O54-'Resultados ISO 140-4'!$Q$13,0)</f>
        <v>0</v>
      </c>
      <c r="CO54" s="142">
        <f>IF((P54-'Resultados ISO 140-4'!$R$13)&gt;0,P54-'Resultados ISO 140-4'!$R$13,0)</f>
        <v>0</v>
      </c>
      <c r="CP54" s="142">
        <f>IF((Q54-'Resultados ISO 140-4'!$S$13)&gt;0,Q54-'Resultados ISO 140-4'!$S$13,0)</f>
        <v>0</v>
      </c>
      <c r="CQ54" s="142">
        <f>IF((R54-'Resultados ISO 140-4'!$T$13)&gt;0,R54-'Resultados ISO 140-4'!$T$13,0)</f>
        <v>0</v>
      </c>
      <c r="CR54" s="143">
        <f>IF((S54-'Resultados ISO 140-4'!$U$13)&gt;0,S54-'Resultados ISO 140-4'!$U$13,0)</f>
        <v>0</v>
      </c>
      <c r="CS54" s="127">
        <f t="shared" si="32"/>
        <v>0</v>
      </c>
      <c r="CT54" s="128">
        <f t="shared" si="27"/>
        <v>34</v>
      </c>
      <c r="CU54" s="118">
        <f t="shared" si="33"/>
        <v>0</v>
      </c>
      <c r="CV54" s="118">
        <f t="shared" si="28"/>
        <v>0</v>
      </c>
    </row>
    <row r="55" spans="2:100" ht="14.25">
      <c r="B55" s="129">
        <v>19</v>
      </c>
      <c r="C55" s="147">
        <f t="shared" si="34"/>
        <v>14</v>
      </c>
      <c r="D55" s="132">
        <f t="shared" si="35"/>
        <v>17</v>
      </c>
      <c r="E55" s="132">
        <f t="shared" si="36"/>
        <v>20</v>
      </c>
      <c r="F55" s="132">
        <f t="shared" si="37"/>
        <v>23</v>
      </c>
      <c r="G55" s="132">
        <f t="shared" si="38"/>
        <v>26</v>
      </c>
      <c r="H55" s="132">
        <f t="shared" si="39"/>
        <v>29</v>
      </c>
      <c r="I55" s="132">
        <f t="shared" si="40"/>
        <v>32</v>
      </c>
      <c r="J55" s="132">
        <f t="shared" si="41"/>
        <v>33</v>
      </c>
      <c r="K55" s="132">
        <f t="shared" si="42"/>
        <v>34</v>
      </c>
      <c r="L55" s="132">
        <f t="shared" si="43"/>
        <v>35</v>
      </c>
      <c r="M55" s="132">
        <f t="shared" si="44"/>
        <v>36</v>
      </c>
      <c r="N55" s="132">
        <f t="shared" si="45"/>
        <v>37</v>
      </c>
      <c r="O55" s="132">
        <f t="shared" si="46"/>
        <v>37</v>
      </c>
      <c r="P55" s="132">
        <f t="shared" si="47"/>
        <v>37</v>
      </c>
      <c r="Q55" s="132">
        <f t="shared" si="48"/>
        <v>37</v>
      </c>
      <c r="R55" s="132">
        <f t="shared" si="49"/>
        <v>37</v>
      </c>
      <c r="S55" s="133">
        <f t="shared" si="50"/>
        <v>37</v>
      </c>
      <c r="U55" s="147">
        <f>IF((C55-'Resultados ISO 140-4'!$E$7)&gt;0,C55-'Resultados ISO 140-4'!$E$7,0)</f>
        <v>0</v>
      </c>
      <c r="V55" s="132">
        <f>IF((D55-'Resultados ISO 140-4'!$F$7)&gt;0,D55-'Resultados ISO 140-4'!$F$7,0)</f>
        <v>0</v>
      </c>
      <c r="W55" s="132">
        <f>IF((E55-'Resultados ISO 140-4'!$G$7)&gt;0,E55-'Resultados ISO 140-4'!$G$7,0)</f>
        <v>0</v>
      </c>
      <c r="X55" s="132">
        <f>IF((F55-'Resultados ISO 140-4'!$H$7)&gt;0,F55-'Resultados ISO 140-4'!$H$7,0)</f>
        <v>0</v>
      </c>
      <c r="Y55" s="132">
        <f>IF((G55-'Resultados ISO 140-4'!$I$7)&gt;0,G55-'Resultados ISO 140-4'!$I$7,0)</f>
        <v>0</v>
      </c>
      <c r="Z55" s="132">
        <f>IF((H55-'Resultados ISO 140-4'!$J$7)&gt;0,H55-'Resultados ISO 140-4'!$J$7,0)</f>
        <v>0</v>
      </c>
      <c r="AA55" s="132">
        <f>IF((I55-'Resultados ISO 140-4'!$K$7)&gt;0,I55-'Resultados ISO 140-4'!$K$7,0)</f>
        <v>0</v>
      </c>
      <c r="AB55" s="132">
        <f>IF((J55-'Resultados ISO 140-4'!$L$7)&gt;0,J55-'Resultados ISO 140-4'!$L$7,0)</f>
        <v>0</v>
      </c>
      <c r="AC55" s="132">
        <f>IF((K55-'Resultados ISO 140-4'!$M$7)&gt;0,K55-'Resultados ISO 140-4'!$M$7,0)</f>
        <v>0</v>
      </c>
      <c r="AD55" s="132">
        <f>IF((L55-'Resultados ISO 140-4'!$N$7)&gt;0,L55-'Resultados ISO 140-4'!$N$7,0)</f>
        <v>0</v>
      </c>
      <c r="AE55" s="132">
        <f>IF((M55-'Resultados ISO 140-4'!$O$7)&gt;0,M55-'Resultados ISO 140-4'!$O$7,0)</f>
        <v>0</v>
      </c>
      <c r="AF55" s="132">
        <f>IF((N55-'Resultados ISO 140-4'!$P$7)&gt;0,N55-'Resultados ISO 140-4'!$P$7,0)</f>
        <v>0</v>
      </c>
      <c r="AG55" s="132">
        <f>IF((O55-'Resultados ISO 140-4'!$Q$7)&gt;0,O55-'Resultados ISO 140-4'!$Q$7,0)</f>
        <v>0</v>
      </c>
      <c r="AH55" s="132">
        <f>IF((P55-'Resultados ISO 140-4'!$R$7)&gt;0,P55-'Resultados ISO 140-4'!$R$7,0)</f>
        <v>0</v>
      </c>
      <c r="AI55" s="132">
        <f>IF((Q55-'Resultados ISO 140-4'!$S$7)&gt;0,Q55-'Resultados ISO 140-4'!$S$7,0)</f>
        <v>0</v>
      </c>
      <c r="AJ55" s="133">
        <f>IF((R55-'Resultados ISO 140-4'!$T$7)&gt;0,R55-'Resultados ISO 140-4'!$T$7,0)</f>
        <v>0</v>
      </c>
      <c r="AK55" s="148">
        <f t="shared" si="21"/>
        <v>0</v>
      </c>
      <c r="AL55" s="118">
        <f t="shared" si="29"/>
        <v>0</v>
      </c>
      <c r="AM55" s="116">
        <f t="shared" si="22"/>
        <v>0</v>
      </c>
      <c r="AO55" s="147">
        <f>IF((C55-'Resultados ISO 140-4'!$E$9)&gt;0,C55-'Resultados ISO 140-4'!$E$9,0)</f>
        <v>0</v>
      </c>
      <c r="AP55" s="132">
        <f>IF((D55-'Resultados ISO 140-4'!$F$9)&gt;0,D55-'Resultados ISO 140-4'!$F$9,0)</f>
        <v>0</v>
      </c>
      <c r="AQ55" s="132">
        <f>IF((E55-'Resultados ISO 140-4'!$G$9)&gt;0,E55-'Resultados ISO 140-4'!$G$9,0)</f>
        <v>0</v>
      </c>
      <c r="AR55" s="132">
        <f>IF((F55-'Resultados ISO 140-4'!$H$9)&gt;0,F55-'Resultados ISO 140-4'!$H$9,0)</f>
        <v>0</v>
      </c>
      <c r="AS55" s="132">
        <f>IF((G55-'Resultados ISO 140-4'!$I$9)&gt;0,G55-'Resultados ISO 140-4'!$I$9,0)</f>
        <v>0</v>
      </c>
      <c r="AT55" s="132">
        <f>IF((H55-'Resultados ISO 140-4'!$J$9)&gt;0,H55-'Resultados ISO 140-4'!$J$9,0)</f>
        <v>0</v>
      </c>
      <c r="AU55" s="132">
        <f>IF((I55-'Resultados ISO 140-4'!$K$9)&gt;0,I55-'Resultados ISO 140-4'!$K$9,0)</f>
        <v>0</v>
      </c>
      <c r="AV55" s="132">
        <f>IF((J55-'Resultados ISO 140-4'!$L$9)&gt;0,J55-'Resultados ISO 140-4'!$L$9,0)</f>
        <v>0</v>
      </c>
      <c r="AW55" s="132">
        <f>IF((K55-'Resultados ISO 140-4'!$M$9)&gt;0,K55-'Resultados ISO 140-4'!$M$9,0)</f>
        <v>0</v>
      </c>
      <c r="AX55" s="132">
        <f>IF((L55-'Resultados ISO 140-4'!$N$9)&gt;0,L55-'Resultados ISO 140-4'!$N$9,0)</f>
        <v>0</v>
      </c>
      <c r="AY55" s="132">
        <f>IF((M55-'Resultados ISO 140-4'!$O$9)&gt;0,M55-'Resultados ISO 140-4'!$O$9,0)</f>
        <v>0</v>
      </c>
      <c r="AZ55" s="132">
        <f>IF((N55-'Resultados ISO 140-4'!$P$9)&gt;0,N55-'Resultados ISO 140-4'!$P$9,0)</f>
        <v>0</v>
      </c>
      <c r="BA55" s="132">
        <f>IF((O55-'Resultados ISO 140-4'!$Q$9)&gt;0,O55-'Resultados ISO 140-4'!$Q$9,0)</f>
        <v>0</v>
      </c>
      <c r="BB55" s="132">
        <f>IF((P55-'Resultados ISO 140-4'!$R$9)&gt;0,P55-'Resultados ISO 140-4'!$R$9,0)</f>
        <v>0</v>
      </c>
      <c r="BC55" s="132">
        <f>IF((Q55-'Resultados ISO 140-4'!$S$9)&gt;0,Q55-'Resultados ISO 140-4'!$S$9,0)</f>
        <v>0</v>
      </c>
      <c r="BD55" s="133">
        <f>IF((R55-'Resultados ISO 140-4'!$T$9)&gt;0,R55-'Resultados ISO 140-4'!$T$9,0)</f>
        <v>0</v>
      </c>
      <c r="BE55" s="128">
        <f t="shared" si="23"/>
        <v>0</v>
      </c>
      <c r="BF55" s="137">
        <f t="shared" si="30"/>
        <v>0</v>
      </c>
      <c r="BG55" s="118">
        <f t="shared" si="24"/>
        <v>0</v>
      </c>
      <c r="BH55" s="119"/>
      <c r="BI55" s="146">
        <f>IF((C55-'Resultados ISO 140-4'!$E$11)&gt;0,C55-'Resultados ISO 140-4'!$E$11,0)</f>
        <v>0</v>
      </c>
      <c r="BJ55" s="145">
        <f>IF((D55-'Resultados ISO 140-4'!$F$11)&gt;0,D55-'Resultados ISO 140-4'!$F$11,0)</f>
        <v>0</v>
      </c>
      <c r="BK55" s="145">
        <f>IF((E55-'Resultados ISO 140-4'!$G$11)&gt;0,E55-'Resultados ISO 140-4'!$G$11,0)</f>
        <v>0</v>
      </c>
      <c r="BL55" s="145">
        <f>IF((F55-'Resultados ISO 140-4'!$H$11)&gt;0,F55-'Resultados ISO 140-4'!$H$11,0)</f>
        <v>0</v>
      </c>
      <c r="BM55" s="145">
        <f>IF((G55-'Resultados ISO 140-4'!$I$11)&gt;0,G55-'Resultados ISO 140-4'!$I$11,0)</f>
        <v>0</v>
      </c>
      <c r="BN55" s="145">
        <f>IF((H55-'Resultados ISO 140-4'!$J$11)&gt;0,H55-'Resultados ISO 140-4'!$J$11,0)</f>
        <v>0</v>
      </c>
      <c r="BO55" s="145">
        <f>IF((I55-'Resultados ISO 140-4'!$K$11)&gt;0,I55-'Resultados ISO 140-4'!$K$11,0)</f>
        <v>0</v>
      </c>
      <c r="BP55" s="145">
        <f>IF((J55-'Resultados ISO 140-4'!$L$11)&gt;0,J55-'Resultados ISO 140-4'!$L$11,0)</f>
        <v>0</v>
      </c>
      <c r="BQ55" s="145">
        <f>IF((K55-'Resultados ISO 140-4'!$M$11)&gt;0,K55-'Resultados ISO 140-4'!$M$11,0)</f>
        <v>0</v>
      </c>
      <c r="BR55" s="145">
        <f>IF((L55-'Resultados ISO 140-4'!$N$11)&gt;0,L55-'Resultados ISO 140-4'!$N$11,0)</f>
        <v>0</v>
      </c>
      <c r="BS55" s="145">
        <f>IF((M55-'Resultados ISO 140-4'!$O$11)&gt;0,M55-'Resultados ISO 140-4'!$O$11,0)</f>
        <v>0</v>
      </c>
      <c r="BT55" s="145">
        <f>IF((N55-'Resultados ISO 140-4'!$P$11)&gt;0,N55-'Resultados ISO 140-4'!$P$11,0)</f>
        <v>0</v>
      </c>
      <c r="BU55" s="145">
        <f>IF((O55-'Resultados ISO 140-4'!$Q$11)&gt;0,O55-'Resultados ISO 140-4'!$Q$11,0)</f>
        <v>0</v>
      </c>
      <c r="BV55" s="145">
        <f>IF((P55-'Resultados ISO 140-4'!$R$11)&gt;0,P55-'Resultados ISO 140-4'!$R$11,0)</f>
        <v>0</v>
      </c>
      <c r="BW55" s="145">
        <f>IF((Q55-'Resultados ISO 140-4'!$S$11)&gt;0,Q55-'Resultados ISO 140-4'!$S$11,0)</f>
        <v>0</v>
      </c>
      <c r="BX55" s="144">
        <f>IF((R55-'Resultados ISO 140-4'!$T$11)&gt;0,R55-'Resultados ISO 140-4'!$T$11,0)</f>
        <v>0</v>
      </c>
      <c r="BY55" s="119">
        <f t="shared" si="25"/>
        <v>0</v>
      </c>
      <c r="BZ55" s="118">
        <f t="shared" si="31"/>
        <v>0</v>
      </c>
      <c r="CA55" s="118">
        <f t="shared" si="26"/>
        <v>0</v>
      </c>
      <c r="CB55" s="119"/>
      <c r="CC55" s="141">
        <f>IF((D55-'Resultados ISO 140-4'!$F$13)&gt;0,D55-'Resultados ISO 140-4'!$F$13,0)</f>
        <v>0</v>
      </c>
      <c r="CD55" s="142">
        <f>IF((E55-'Resultados ISO 140-4'!$G$13)&gt;0,E55-'Resultados ISO 140-4'!$G$13,0)</f>
        <v>0</v>
      </c>
      <c r="CE55" s="142">
        <f>IF((F55-'Resultados ISO 140-4'!$H$13)&gt;0,F55-'Resultados ISO 140-4'!$H$13,0)</f>
        <v>0</v>
      </c>
      <c r="CF55" s="142">
        <f>IF((G55-'Resultados ISO 140-4'!$I$13)&gt;0,G55-'Resultados ISO 140-4'!$I$13,0)</f>
        <v>0</v>
      </c>
      <c r="CG55" s="142">
        <f>IF((H55-'Resultados ISO 140-4'!$J$13)&gt;0,H55-'Resultados ISO 140-4'!$J$13,0)</f>
        <v>0</v>
      </c>
      <c r="CH55" s="142">
        <f>IF((I55-'Resultados ISO 140-4'!$K$13)&gt;0,I55-'Resultados ISO 140-4'!$K$13,0)</f>
        <v>0</v>
      </c>
      <c r="CI55" s="142">
        <f>IF((J55-'Resultados ISO 140-4'!$L$13)&gt;0,J55-'Resultados ISO 140-4'!$L$13,0)</f>
        <v>0</v>
      </c>
      <c r="CJ55" s="142">
        <f>IF((K55-'Resultados ISO 140-4'!$M$13)&gt;0,K55-'Resultados ISO 140-4'!$M$13,0)</f>
        <v>0</v>
      </c>
      <c r="CK55" s="142">
        <f>IF((L55-'Resultados ISO 140-4'!$N$13)&gt;0,L55-'Resultados ISO 140-4'!$N$13,0)</f>
        <v>0</v>
      </c>
      <c r="CL55" s="142">
        <f>IF((M55-'Resultados ISO 140-4'!$O$13)&gt;0,M55-'Resultados ISO 140-4'!$O$13,0)</f>
        <v>0</v>
      </c>
      <c r="CM55" s="142">
        <f>IF((N55-'Resultados ISO 140-4'!$P$13)&gt;0,N55-'Resultados ISO 140-4'!$P$13,0)</f>
        <v>0</v>
      </c>
      <c r="CN55" s="142">
        <f>IF((O55-'Resultados ISO 140-4'!$Q$13)&gt;0,O55-'Resultados ISO 140-4'!$Q$13,0)</f>
        <v>0</v>
      </c>
      <c r="CO55" s="142">
        <f>IF((P55-'Resultados ISO 140-4'!$R$13)&gt;0,P55-'Resultados ISO 140-4'!$R$13,0)</f>
        <v>0</v>
      </c>
      <c r="CP55" s="142">
        <f>IF((Q55-'Resultados ISO 140-4'!$S$13)&gt;0,Q55-'Resultados ISO 140-4'!$S$13,0)</f>
        <v>0</v>
      </c>
      <c r="CQ55" s="142">
        <f>IF((R55-'Resultados ISO 140-4'!$T$13)&gt;0,R55-'Resultados ISO 140-4'!$T$13,0)</f>
        <v>0</v>
      </c>
      <c r="CR55" s="143">
        <f>IF((S55-'Resultados ISO 140-4'!$U$13)&gt;0,S55-'Resultados ISO 140-4'!$U$13,0)</f>
        <v>0</v>
      </c>
      <c r="CS55" s="127">
        <f t="shared" si="32"/>
        <v>0</v>
      </c>
      <c r="CT55" s="128">
        <f t="shared" si="27"/>
        <v>33</v>
      </c>
      <c r="CU55" s="118">
        <f t="shared" si="33"/>
        <v>0</v>
      </c>
      <c r="CV55" s="118">
        <f t="shared" si="28"/>
        <v>0</v>
      </c>
    </row>
    <row r="56" spans="2:100" ht="14.25">
      <c r="B56" s="129">
        <v>20</v>
      </c>
      <c r="C56" s="147">
        <f t="shared" si="34"/>
        <v>13</v>
      </c>
      <c r="D56" s="132">
        <f t="shared" si="35"/>
        <v>16</v>
      </c>
      <c r="E56" s="132">
        <f t="shared" si="36"/>
        <v>19</v>
      </c>
      <c r="F56" s="132">
        <f t="shared" si="37"/>
        <v>22</v>
      </c>
      <c r="G56" s="132">
        <f t="shared" si="38"/>
        <v>25</v>
      </c>
      <c r="H56" s="132">
        <f t="shared" si="39"/>
        <v>28</v>
      </c>
      <c r="I56" s="132">
        <f t="shared" si="40"/>
        <v>31</v>
      </c>
      <c r="J56" s="132">
        <f t="shared" si="41"/>
        <v>32</v>
      </c>
      <c r="K56" s="132">
        <f t="shared" si="42"/>
        <v>33</v>
      </c>
      <c r="L56" s="132">
        <f t="shared" si="43"/>
        <v>34</v>
      </c>
      <c r="M56" s="132">
        <f t="shared" si="44"/>
        <v>35</v>
      </c>
      <c r="N56" s="132">
        <f t="shared" si="45"/>
        <v>36</v>
      </c>
      <c r="O56" s="132">
        <f t="shared" si="46"/>
        <v>36</v>
      </c>
      <c r="P56" s="132">
        <f t="shared" si="47"/>
        <v>36</v>
      </c>
      <c r="Q56" s="132">
        <f t="shared" si="48"/>
        <v>36</v>
      </c>
      <c r="R56" s="132">
        <f t="shared" si="49"/>
        <v>36</v>
      </c>
      <c r="S56" s="133">
        <f t="shared" si="50"/>
        <v>36</v>
      </c>
      <c r="U56" s="147">
        <f>IF((C56-'Resultados ISO 140-4'!$E$7)&gt;0,C56-'Resultados ISO 140-4'!$E$7,0)</f>
        <v>0</v>
      </c>
      <c r="V56" s="132">
        <f>IF((D56-'Resultados ISO 140-4'!$F$7)&gt;0,D56-'Resultados ISO 140-4'!$F$7,0)</f>
        <v>0</v>
      </c>
      <c r="W56" s="132">
        <f>IF((E56-'Resultados ISO 140-4'!$G$7)&gt;0,E56-'Resultados ISO 140-4'!$G$7,0)</f>
        <v>0</v>
      </c>
      <c r="X56" s="132">
        <f>IF((F56-'Resultados ISO 140-4'!$H$7)&gt;0,F56-'Resultados ISO 140-4'!$H$7,0)</f>
        <v>0</v>
      </c>
      <c r="Y56" s="132">
        <f>IF((G56-'Resultados ISO 140-4'!$I$7)&gt;0,G56-'Resultados ISO 140-4'!$I$7,0)</f>
        <v>0</v>
      </c>
      <c r="Z56" s="132">
        <f>IF((H56-'Resultados ISO 140-4'!$J$7)&gt;0,H56-'Resultados ISO 140-4'!$J$7,0)</f>
        <v>0</v>
      </c>
      <c r="AA56" s="132">
        <f>IF((I56-'Resultados ISO 140-4'!$K$7)&gt;0,I56-'Resultados ISO 140-4'!$K$7,0)</f>
        <v>0</v>
      </c>
      <c r="AB56" s="132">
        <f>IF((J56-'Resultados ISO 140-4'!$L$7)&gt;0,J56-'Resultados ISO 140-4'!$L$7,0)</f>
        <v>0</v>
      </c>
      <c r="AC56" s="132">
        <f>IF((K56-'Resultados ISO 140-4'!$M$7)&gt;0,K56-'Resultados ISO 140-4'!$M$7,0)</f>
        <v>0</v>
      </c>
      <c r="AD56" s="132">
        <f>IF((L56-'Resultados ISO 140-4'!$N$7)&gt;0,L56-'Resultados ISO 140-4'!$N$7,0)</f>
        <v>0</v>
      </c>
      <c r="AE56" s="132">
        <f>IF((M56-'Resultados ISO 140-4'!$O$7)&gt;0,M56-'Resultados ISO 140-4'!$O$7,0)</f>
        <v>0</v>
      </c>
      <c r="AF56" s="132">
        <f>IF((N56-'Resultados ISO 140-4'!$P$7)&gt;0,N56-'Resultados ISO 140-4'!$P$7,0)</f>
        <v>0</v>
      </c>
      <c r="AG56" s="132">
        <f>IF((O56-'Resultados ISO 140-4'!$Q$7)&gt;0,O56-'Resultados ISO 140-4'!$Q$7,0)</f>
        <v>0</v>
      </c>
      <c r="AH56" s="132">
        <f>IF((P56-'Resultados ISO 140-4'!$R$7)&gt;0,P56-'Resultados ISO 140-4'!$R$7,0)</f>
        <v>0</v>
      </c>
      <c r="AI56" s="132">
        <f>IF((Q56-'Resultados ISO 140-4'!$S$7)&gt;0,Q56-'Resultados ISO 140-4'!$S$7,0)</f>
        <v>0</v>
      </c>
      <c r="AJ56" s="133">
        <f>IF((R56-'Resultados ISO 140-4'!$T$7)&gt;0,R56-'Resultados ISO 140-4'!$T$7,0)</f>
        <v>0</v>
      </c>
      <c r="AK56" s="148">
        <f t="shared" si="21"/>
        <v>0</v>
      </c>
      <c r="AL56" s="118">
        <f t="shared" si="29"/>
        <v>0</v>
      </c>
      <c r="AM56" s="116">
        <f t="shared" si="22"/>
        <v>0</v>
      </c>
      <c r="AO56" s="147">
        <f>IF((C56-'Resultados ISO 140-4'!$E$9)&gt;0,C56-'Resultados ISO 140-4'!$E$9,0)</f>
        <v>0</v>
      </c>
      <c r="AP56" s="132">
        <f>IF((D56-'Resultados ISO 140-4'!$F$9)&gt;0,D56-'Resultados ISO 140-4'!$F$9,0)</f>
        <v>0</v>
      </c>
      <c r="AQ56" s="132">
        <f>IF((E56-'Resultados ISO 140-4'!$G$9)&gt;0,E56-'Resultados ISO 140-4'!$G$9,0)</f>
        <v>0</v>
      </c>
      <c r="AR56" s="132">
        <f>IF((F56-'Resultados ISO 140-4'!$H$9)&gt;0,F56-'Resultados ISO 140-4'!$H$9,0)</f>
        <v>0</v>
      </c>
      <c r="AS56" s="132">
        <f>IF((G56-'Resultados ISO 140-4'!$I$9)&gt;0,G56-'Resultados ISO 140-4'!$I$9,0)</f>
        <v>0</v>
      </c>
      <c r="AT56" s="132">
        <f>IF((H56-'Resultados ISO 140-4'!$J$9)&gt;0,H56-'Resultados ISO 140-4'!$J$9,0)</f>
        <v>0</v>
      </c>
      <c r="AU56" s="132">
        <f>IF((I56-'Resultados ISO 140-4'!$K$9)&gt;0,I56-'Resultados ISO 140-4'!$K$9,0)</f>
        <v>0</v>
      </c>
      <c r="AV56" s="132">
        <f>IF((J56-'Resultados ISO 140-4'!$L$9)&gt;0,J56-'Resultados ISO 140-4'!$L$9,0)</f>
        <v>0</v>
      </c>
      <c r="AW56" s="132">
        <f>IF((K56-'Resultados ISO 140-4'!$M$9)&gt;0,K56-'Resultados ISO 140-4'!$M$9,0)</f>
        <v>0</v>
      </c>
      <c r="AX56" s="132">
        <f>IF((L56-'Resultados ISO 140-4'!$N$9)&gt;0,L56-'Resultados ISO 140-4'!$N$9,0)</f>
        <v>0</v>
      </c>
      <c r="AY56" s="132">
        <f>IF((M56-'Resultados ISO 140-4'!$O$9)&gt;0,M56-'Resultados ISO 140-4'!$O$9,0)</f>
        <v>0</v>
      </c>
      <c r="AZ56" s="132">
        <f>IF((N56-'Resultados ISO 140-4'!$P$9)&gt;0,N56-'Resultados ISO 140-4'!$P$9,0)</f>
        <v>0</v>
      </c>
      <c r="BA56" s="132">
        <f>IF((O56-'Resultados ISO 140-4'!$Q$9)&gt;0,O56-'Resultados ISO 140-4'!$Q$9,0)</f>
        <v>0</v>
      </c>
      <c r="BB56" s="132">
        <f>IF((P56-'Resultados ISO 140-4'!$R$9)&gt;0,P56-'Resultados ISO 140-4'!$R$9,0)</f>
        <v>0</v>
      </c>
      <c r="BC56" s="132">
        <f>IF((Q56-'Resultados ISO 140-4'!$S$9)&gt;0,Q56-'Resultados ISO 140-4'!$S$9,0)</f>
        <v>0</v>
      </c>
      <c r="BD56" s="133">
        <f>IF((R56-'Resultados ISO 140-4'!$T$9)&gt;0,R56-'Resultados ISO 140-4'!$T$9,0)</f>
        <v>0</v>
      </c>
      <c r="BE56" s="128">
        <f t="shared" si="23"/>
        <v>0</v>
      </c>
      <c r="BF56" s="137">
        <f t="shared" si="30"/>
        <v>0</v>
      </c>
      <c r="BG56" s="118">
        <f t="shared" si="24"/>
        <v>0</v>
      </c>
      <c r="BH56" s="119"/>
      <c r="BI56" s="146">
        <f>IF((C56-'Resultados ISO 140-4'!$E$11)&gt;0,C56-'Resultados ISO 140-4'!$E$11,0)</f>
        <v>0</v>
      </c>
      <c r="BJ56" s="145">
        <f>IF((D56-'Resultados ISO 140-4'!$F$11)&gt;0,D56-'Resultados ISO 140-4'!$F$11,0)</f>
        <v>0</v>
      </c>
      <c r="BK56" s="145">
        <f>IF((E56-'Resultados ISO 140-4'!$G$11)&gt;0,E56-'Resultados ISO 140-4'!$G$11,0)</f>
        <v>0</v>
      </c>
      <c r="BL56" s="145">
        <f>IF((F56-'Resultados ISO 140-4'!$H$11)&gt;0,F56-'Resultados ISO 140-4'!$H$11,0)</f>
        <v>0</v>
      </c>
      <c r="BM56" s="145">
        <f>IF((G56-'Resultados ISO 140-4'!$I$11)&gt;0,G56-'Resultados ISO 140-4'!$I$11,0)</f>
        <v>0</v>
      </c>
      <c r="BN56" s="145">
        <f>IF((H56-'Resultados ISO 140-4'!$J$11)&gt;0,H56-'Resultados ISO 140-4'!$J$11,0)</f>
        <v>0</v>
      </c>
      <c r="BO56" s="145">
        <f>IF((I56-'Resultados ISO 140-4'!$K$11)&gt;0,I56-'Resultados ISO 140-4'!$K$11,0)</f>
        <v>0</v>
      </c>
      <c r="BP56" s="145">
        <f>IF((J56-'Resultados ISO 140-4'!$L$11)&gt;0,J56-'Resultados ISO 140-4'!$L$11,0)</f>
        <v>0</v>
      </c>
      <c r="BQ56" s="145">
        <f>IF((K56-'Resultados ISO 140-4'!$M$11)&gt;0,K56-'Resultados ISO 140-4'!$M$11,0)</f>
        <v>0</v>
      </c>
      <c r="BR56" s="145">
        <f>IF((L56-'Resultados ISO 140-4'!$N$11)&gt;0,L56-'Resultados ISO 140-4'!$N$11,0)</f>
        <v>0</v>
      </c>
      <c r="BS56" s="145">
        <f>IF((M56-'Resultados ISO 140-4'!$O$11)&gt;0,M56-'Resultados ISO 140-4'!$O$11,0)</f>
        <v>0</v>
      </c>
      <c r="BT56" s="145">
        <f>IF((N56-'Resultados ISO 140-4'!$P$11)&gt;0,N56-'Resultados ISO 140-4'!$P$11,0)</f>
        <v>0</v>
      </c>
      <c r="BU56" s="145">
        <f>IF((O56-'Resultados ISO 140-4'!$Q$11)&gt;0,O56-'Resultados ISO 140-4'!$Q$11,0)</f>
        <v>0</v>
      </c>
      <c r="BV56" s="145">
        <f>IF((P56-'Resultados ISO 140-4'!$R$11)&gt;0,P56-'Resultados ISO 140-4'!$R$11,0)</f>
        <v>0</v>
      </c>
      <c r="BW56" s="145">
        <f>IF((Q56-'Resultados ISO 140-4'!$S$11)&gt;0,Q56-'Resultados ISO 140-4'!$S$11,0)</f>
        <v>0</v>
      </c>
      <c r="BX56" s="144">
        <f>IF((R56-'Resultados ISO 140-4'!$T$11)&gt;0,R56-'Resultados ISO 140-4'!$T$11,0)</f>
        <v>0</v>
      </c>
      <c r="BY56" s="119">
        <f t="shared" si="25"/>
        <v>0</v>
      </c>
      <c r="BZ56" s="118">
        <f t="shared" si="31"/>
        <v>0</v>
      </c>
      <c r="CA56" s="118">
        <f t="shared" si="26"/>
        <v>0</v>
      </c>
      <c r="CB56" s="119"/>
      <c r="CC56" s="141">
        <f>IF((D56-'Resultados ISO 140-4'!$F$13)&gt;0,D56-'Resultados ISO 140-4'!$F$13,0)</f>
        <v>0</v>
      </c>
      <c r="CD56" s="142">
        <f>IF((E56-'Resultados ISO 140-4'!$G$13)&gt;0,E56-'Resultados ISO 140-4'!$G$13,0)</f>
        <v>0</v>
      </c>
      <c r="CE56" s="142">
        <f>IF((F56-'Resultados ISO 140-4'!$H$13)&gt;0,F56-'Resultados ISO 140-4'!$H$13,0)</f>
        <v>0</v>
      </c>
      <c r="CF56" s="142">
        <f>IF((G56-'Resultados ISO 140-4'!$I$13)&gt;0,G56-'Resultados ISO 140-4'!$I$13,0)</f>
        <v>0</v>
      </c>
      <c r="CG56" s="142">
        <f>IF((H56-'Resultados ISO 140-4'!$J$13)&gt;0,H56-'Resultados ISO 140-4'!$J$13,0)</f>
        <v>0</v>
      </c>
      <c r="CH56" s="142">
        <f>IF((I56-'Resultados ISO 140-4'!$K$13)&gt;0,I56-'Resultados ISO 140-4'!$K$13,0)</f>
        <v>0</v>
      </c>
      <c r="CI56" s="142">
        <f>IF((J56-'Resultados ISO 140-4'!$L$13)&gt;0,J56-'Resultados ISO 140-4'!$L$13,0)</f>
        <v>0</v>
      </c>
      <c r="CJ56" s="142">
        <f>IF((K56-'Resultados ISO 140-4'!$M$13)&gt;0,K56-'Resultados ISO 140-4'!$M$13,0)</f>
        <v>0</v>
      </c>
      <c r="CK56" s="142">
        <f>IF((L56-'Resultados ISO 140-4'!$N$13)&gt;0,L56-'Resultados ISO 140-4'!$N$13,0)</f>
        <v>0</v>
      </c>
      <c r="CL56" s="142">
        <f>IF((M56-'Resultados ISO 140-4'!$O$13)&gt;0,M56-'Resultados ISO 140-4'!$O$13,0)</f>
        <v>0</v>
      </c>
      <c r="CM56" s="142">
        <f>IF((N56-'Resultados ISO 140-4'!$P$13)&gt;0,N56-'Resultados ISO 140-4'!$P$13,0)</f>
        <v>0</v>
      </c>
      <c r="CN56" s="142">
        <f>IF((O56-'Resultados ISO 140-4'!$Q$13)&gt;0,O56-'Resultados ISO 140-4'!$Q$13,0)</f>
        <v>0</v>
      </c>
      <c r="CO56" s="142">
        <f>IF((P56-'Resultados ISO 140-4'!$R$13)&gt;0,P56-'Resultados ISO 140-4'!$R$13,0)</f>
        <v>0</v>
      </c>
      <c r="CP56" s="142">
        <f>IF((Q56-'Resultados ISO 140-4'!$S$13)&gt;0,Q56-'Resultados ISO 140-4'!$S$13,0)</f>
        <v>0</v>
      </c>
      <c r="CQ56" s="142">
        <f>IF((R56-'Resultados ISO 140-4'!$T$13)&gt;0,R56-'Resultados ISO 140-4'!$T$13,0)</f>
        <v>0</v>
      </c>
      <c r="CR56" s="143">
        <f>IF((S56-'Resultados ISO 140-4'!$U$13)&gt;0,S56-'Resultados ISO 140-4'!$U$13,0)</f>
        <v>0</v>
      </c>
      <c r="CS56" s="127">
        <f t="shared" si="32"/>
        <v>0</v>
      </c>
      <c r="CT56" s="128">
        <f t="shared" si="27"/>
        <v>32</v>
      </c>
      <c r="CU56" s="118">
        <f t="shared" si="33"/>
        <v>0</v>
      </c>
      <c r="CV56" s="118">
        <f t="shared" si="28"/>
        <v>0</v>
      </c>
    </row>
    <row r="57" spans="2:100" ht="14.25">
      <c r="B57" s="129">
        <v>21</v>
      </c>
      <c r="C57" s="147">
        <f t="shared" si="34"/>
        <v>12</v>
      </c>
      <c r="D57" s="132">
        <f t="shared" si="35"/>
        <v>15</v>
      </c>
      <c r="E57" s="132">
        <f t="shared" si="36"/>
        <v>18</v>
      </c>
      <c r="F57" s="132">
        <f t="shared" si="37"/>
        <v>21</v>
      </c>
      <c r="G57" s="132">
        <f t="shared" si="38"/>
        <v>24</v>
      </c>
      <c r="H57" s="132">
        <f t="shared" si="39"/>
        <v>27</v>
      </c>
      <c r="I57" s="132">
        <f t="shared" si="40"/>
        <v>30</v>
      </c>
      <c r="J57" s="132">
        <f t="shared" si="41"/>
        <v>31</v>
      </c>
      <c r="K57" s="132">
        <f t="shared" si="42"/>
        <v>32</v>
      </c>
      <c r="L57" s="132">
        <f t="shared" si="43"/>
        <v>33</v>
      </c>
      <c r="M57" s="132">
        <f t="shared" si="44"/>
        <v>34</v>
      </c>
      <c r="N57" s="132">
        <f t="shared" si="45"/>
        <v>35</v>
      </c>
      <c r="O57" s="132">
        <f t="shared" si="46"/>
        <v>35</v>
      </c>
      <c r="P57" s="132">
        <f t="shared" si="47"/>
        <v>35</v>
      </c>
      <c r="Q57" s="132">
        <f t="shared" si="48"/>
        <v>35</v>
      </c>
      <c r="R57" s="132">
        <f t="shared" si="49"/>
        <v>35</v>
      </c>
      <c r="S57" s="133">
        <f t="shared" si="50"/>
        <v>35</v>
      </c>
      <c r="U57" s="147">
        <f>IF((C57-'Resultados ISO 140-4'!$E$7)&gt;0,C57-'Resultados ISO 140-4'!$E$7,0)</f>
        <v>0</v>
      </c>
      <c r="V57" s="132">
        <f>IF((D57-'Resultados ISO 140-4'!$F$7)&gt;0,D57-'Resultados ISO 140-4'!$F$7,0)</f>
        <v>0</v>
      </c>
      <c r="W57" s="132">
        <f>IF((E57-'Resultados ISO 140-4'!$G$7)&gt;0,E57-'Resultados ISO 140-4'!$G$7,0)</f>
        <v>0</v>
      </c>
      <c r="X57" s="132">
        <f>IF((F57-'Resultados ISO 140-4'!$H$7)&gt;0,F57-'Resultados ISO 140-4'!$H$7,0)</f>
        <v>0</v>
      </c>
      <c r="Y57" s="132">
        <f>IF((G57-'Resultados ISO 140-4'!$I$7)&gt;0,G57-'Resultados ISO 140-4'!$I$7,0)</f>
        <v>0</v>
      </c>
      <c r="Z57" s="132">
        <f>IF((H57-'Resultados ISO 140-4'!$J$7)&gt;0,H57-'Resultados ISO 140-4'!$J$7,0)</f>
        <v>0</v>
      </c>
      <c r="AA57" s="132">
        <f>IF((I57-'Resultados ISO 140-4'!$K$7)&gt;0,I57-'Resultados ISO 140-4'!$K$7,0)</f>
        <v>0</v>
      </c>
      <c r="AB57" s="132">
        <f>IF((J57-'Resultados ISO 140-4'!$L$7)&gt;0,J57-'Resultados ISO 140-4'!$L$7,0)</f>
        <v>0</v>
      </c>
      <c r="AC57" s="132">
        <f>IF((K57-'Resultados ISO 140-4'!$M$7)&gt;0,K57-'Resultados ISO 140-4'!$M$7,0)</f>
        <v>0</v>
      </c>
      <c r="AD57" s="132">
        <f>IF((L57-'Resultados ISO 140-4'!$N$7)&gt;0,L57-'Resultados ISO 140-4'!$N$7,0)</f>
        <v>0</v>
      </c>
      <c r="AE57" s="132">
        <f>IF((M57-'Resultados ISO 140-4'!$O$7)&gt;0,M57-'Resultados ISO 140-4'!$O$7,0)</f>
        <v>0</v>
      </c>
      <c r="AF57" s="132">
        <f>IF((N57-'Resultados ISO 140-4'!$P$7)&gt;0,N57-'Resultados ISO 140-4'!$P$7,0)</f>
        <v>0</v>
      </c>
      <c r="AG57" s="132">
        <f>IF((O57-'Resultados ISO 140-4'!$Q$7)&gt;0,O57-'Resultados ISO 140-4'!$Q$7,0)</f>
        <v>0</v>
      </c>
      <c r="AH57" s="132">
        <f>IF((P57-'Resultados ISO 140-4'!$R$7)&gt;0,P57-'Resultados ISO 140-4'!$R$7,0)</f>
        <v>0</v>
      </c>
      <c r="AI57" s="132">
        <f>IF((Q57-'Resultados ISO 140-4'!$S$7)&gt;0,Q57-'Resultados ISO 140-4'!$S$7,0)</f>
        <v>0</v>
      </c>
      <c r="AJ57" s="133">
        <f>IF((R57-'Resultados ISO 140-4'!$T$7)&gt;0,R57-'Resultados ISO 140-4'!$T$7,0)</f>
        <v>0</v>
      </c>
      <c r="AK57" s="148">
        <f t="shared" si="21"/>
        <v>0</v>
      </c>
      <c r="AL57" s="118">
        <f t="shared" si="29"/>
        <v>0</v>
      </c>
      <c r="AM57" s="116">
        <f t="shared" si="22"/>
        <v>0</v>
      </c>
      <c r="AO57" s="147">
        <f>IF((C57-'Resultados ISO 140-4'!$E$9)&gt;0,C57-'Resultados ISO 140-4'!$E$9,0)</f>
        <v>0</v>
      </c>
      <c r="AP57" s="132">
        <f>IF((D57-'Resultados ISO 140-4'!$F$9)&gt;0,D57-'Resultados ISO 140-4'!$F$9,0)</f>
        <v>0</v>
      </c>
      <c r="AQ57" s="132">
        <f>IF((E57-'Resultados ISO 140-4'!$G$9)&gt;0,E57-'Resultados ISO 140-4'!$G$9,0)</f>
        <v>0</v>
      </c>
      <c r="AR57" s="132">
        <f>IF((F57-'Resultados ISO 140-4'!$H$9)&gt;0,F57-'Resultados ISO 140-4'!$H$9,0)</f>
        <v>0</v>
      </c>
      <c r="AS57" s="132">
        <f>IF((G57-'Resultados ISO 140-4'!$I$9)&gt;0,G57-'Resultados ISO 140-4'!$I$9,0)</f>
        <v>0</v>
      </c>
      <c r="AT57" s="132">
        <f>IF((H57-'Resultados ISO 140-4'!$J$9)&gt;0,H57-'Resultados ISO 140-4'!$J$9,0)</f>
        <v>0</v>
      </c>
      <c r="AU57" s="132">
        <f>IF((I57-'Resultados ISO 140-4'!$K$9)&gt;0,I57-'Resultados ISO 140-4'!$K$9,0)</f>
        <v>0</v>
      </c>
      <c r="AV57" s="132">
        <f>IF((J57-'Resultados ISO 140-4'!$L$9)&gt;0,J57-'Resultados ISO 140-4'!$L$9,0)</f>
        <v>0</v>
      </c>
      <c r="AW57" s="132">
        <f>IF((K57-'Resultados ISO 140-4'!$M$9)&gt;0,K57-'Resultados ISO 140-4'!$M$9,0)</f>
        <v>0</v>
      </c>
      <c r="AX57" s="132">
        <f>IF((L57-'Resultados ISO 140-4'!$N$9)&gt;0,L57-'Resultados ISO 140-4'!$N$9,0)</f>
        <v>0</v>
      </c>
      <c r="AY57" s="132">
        <f>IF((M57-'Resultados ISO 140-4'!$O$9)&gt;0,M57-'Resultados ISO 140-4'!$O$9,0)</f>
        <v>0</v>
      </c>
      <c r="AZ57" s="132">
        <f>IF((N57-'Resultados ISO 140-4'!$P$9)&gt;0,N57-'Resultados ISO 140-4'!$P$9,0)</f>
        <v>0</v>
      </c>
      <c r="BA57" s="132">
        <f>IF((O57-'Resultados ISO 140-4'!$Q$9)&gt;0,O57-'Resultados ISO 140-4'!$Q$9,0)</f>
        <v>0</v>
      </c>
      <c r="BB57" s="132">
        <f>IF((P57-'Resultados ISO 140-4'!$R$9)&gt;0,P57-'Resultados ISO 140-4'!$R$9,0)</f>
        <v>0</v>
      </c>
      <c r="BC57" s="132">
        <f>IF((Q57-'Resultados ISO 140-4'!$S$9)&gt;0,Q57-'Resultados ISO 140-4'!$S$9,0)</f>
        <v>0</v>
      </c>
      <c r="BD57" s="133">
        <f>IF((R57-'Resultados ISO 140-4'!$T$9)&gt;0,R57-'Resultados ISO 140-4'!$T$9,0)</f>
        <v>0</v>
      </c>
      <c r="BE57" s="128">
        <f t="shared" si="23"/>
        <v>0</v>
      </c>
      <c r="BF57" s="137">
        <f t="shared" si="30"/>
        <v>0</v>
      </c>
      <c r="BG57" s="118">
        <f t="shared" si="24"/>
        <v>0</v>
      </c>
      <c r="BH57" s="119"/>
      <c r="BI57" s="146">
        <f>IF((C57-'Resultados ISO 140-4'!$E$11)&gt;0,C57-'Resultados ISO 140-4'!$E$11,0)</f>
        <v>0</v>
      </c>
      <c r="BJ57" s="145">
        <f>IF((D57-'Resultados ISO 140-4'!$F$11)&gt;0,D57-'Resultados ISO 140-4'!$F$11,0)</f>
        <v>0</v>
      </c>
      <c r="BK57" s="145">
        <f>IF((E57-'Resultados ISO 140-4'!$G$11)&gt;0,E57-'Resultados ISO 140-4'!$G$11,0)</f>
        <v>0</v>
      </c>
      <c r="BL57" s="145">
        <f>IF((F57-'Resultados ISO 140-4'!$H$11)&gt;0,F57-'Resultados ISO 140-4'!$H$11,0)</f>
        <v>0</v>
      </c>
      <c r="BM57" s="145">
        <f>IF((G57-'Resultados ISO 140-4'!$I$11)&gt;0,G57-'Resultados ISO 140-4'!$I$11,0)</f>
        <v>0</v>
      </c>
      <c r="BN57" s="145">
        <f>IF((H57-'Resultados ISO 140-4'!$J$11)&gt;0,H57-'Resultados ISO 140-4'!$J$11,0)</f>
        <v>0</v>
      </c>
      <c r="BO57" s="145">
        <f>IF((I57-'Resultados ISO 140-4'!$K$11)&gt;0,I57-'Resultados ISO 140-4'!$K$11,0)</f>
        <v>0</v>
      </c>
      <c r="BP57" s="145">
        <f>IF((J57-'Resultados ISO 140-4'!$L$11)&gt;0,J57-'Resultados ISO 140-4'!$L$11,0)</f>
        <v>0</v>
      </c>
      <c r="BQ57" s="145">
        <f>IF((K57-'Resultados ISO 140-4'!$M$11)&gt;0,K57-'Resultados ISO 140-4'!$M$11,0)</f>
        <v>0</v>
      </c>
      <c r="BR57" s="145">
        <f>IF((L57-'Resultados ISO 140-4'!$N$11)&gt;0,L57-'Resultados ISO 140-4'!$N$11,0)</f>
        <v>0</v>
      </c>
      <c r="BS57" s="145">
        <f>IF((M57-'Resultados ISO 140-4'!$O$11)&gt;0,M57-'Resultados ISO 140-4'!$O$11,0)</f>
        <v>0</v>
      </c>
      <c r="BT57" s="145">
        <f>IF((N57-'Resultados ISO 140-4'!$P$11)&gt;0,N57-'Resultados ISO 140-4'!$P$11,0)</f>
        <v>0</v>
      </c>
      <c r="BU57" s="145">
        <f>IF((O57-'Resultados ISO 140-4'!$Q$11)&gt;0,O57-'Resultados ISO 140-4'!$Q$11,0)</f>
        <v>0</v>
      </c>
      <c r="BV57" s="145">
        <f>IF((P57-'Resultados ISO 140-4'!$R$11)&gt;0,P57-'Resultados ISO 140-4'!$R$11,0)</f>
        <v>0</v>
      </c>
      <c r="BW57" s="145">
        <f>IF((Q57-'Resultados ISO 140-4'!$S$11)&gt;0,Q57-'Resultados ISO 140-4'!$S$11,0)</f>
        <v>0</v>
      </c>
      <c r="BX57" s="144">
        <f>IF((R57-'Resultados ISO 140-4'!$T$11)&gt;0,R57-'Resultados ISO 140-4'!$T$11,0)</f>
        <v>0</v>
      </c>
      <c r="BY57" s="119">
        <f t="shared" si="25"/>
        <v>0</v>
      </c>
      <c r="BZ57" s="118">
        <f t="shared" si="31"/>
        <v>0</v>
      </c>
      <c r="CA57" s="118">
        <f t="shared" si="26"/>
        <v>0</v>
      </c>
      <c r="CB57" s="119"/>
      <c r="CC57" s="141">
        <f>IF((D57-'Resultados ISO 140-4'!$F$13)&gt;0,D57-'Resultados ISO 140-4'!$F$13,0)</f>
        <v>0</v>
      </c>
      <c r="CD57" s="142">
        <f>IF((E57-'Resultados ISO 140-4'!$G$13)&gt;0,E57-'Resultados ISO 140-4'!$G$13,0)</f>
        <v>0</v>
      </c>
      <c r="CE57" s="142">
        <f>IF((F57-'Resultados ISO 140-4'!$H$13)&gt;0,F57-'Resultados ISO 140-4'!$H$13,0)</f>
        <v>0</v>
      </c>
      <c r="CF57" s="142">
        <f>IF((G57-'Resultados ISO 140-4'!$I$13)&gt;0,G57-'Resultados ISO 140-4'!$I$13,0)</f>
        <v>0</v>
      </c>
      <c r="CG57" s="142">
        <f>IF((H57-'Resultados ISO 140-4'!$J$13)&gt;0,H57-'Resultados ISO 140-4'!$J$13,0)</f>
        <v>0</v>
      </c>
      <c r="CH57" s="142">
        <f>IF((I57-'Resultados ISO 140-4'!$K$13)&gt;0,I57-'Resultados ISO 140-4'!$K$13,0)</f>
        <v>0</v>
      </c>
      <c r="CI57" s="142">
        <f>IF((J57-'Resultados ISO 140-4'!$L$13)&gt;0,J57-'Resultados ISO 140-4'!$L$13,0)</f>
        <v>0</v>
      </c>
      <c r="CJ57" s="142">
        <f>IF((K57-'Resultados ISO 140-4'!$M$13)&gt;0,K57-'Resultados ISO 140-4'!$M$13,0)</f>
        <v>0</v>
      </c>
      <c r="CK57" s="142">
        <f>IF((L57-'Resultados ISO 140-4'!$N$13)&gt;0,L57-'Resultados ISO 140-4'!$N$13,0)</f>
        <v>0</v>
      </c>
      <c r="CL57" s="142">
        <f>IF((M57-'Resultados ISO 140-4'!$O$13)&gt;0,M57-'Resultados ISO 140-4'!$O$13,0)</f>
        <v>0</v>
      </c>
      <c r="CM57" s="142">
        <f>IF((N57-'Resultados ISO 140-4'!$P$13)&gt;0,N57-'Resultados ISO 140-4'!$P$13,0)</f>
        <v>0</v>
      </c>
      <c r="CN57" s="142">
        <f>IF((O57-'Resultados ISO 140-4'!$Q$13)&gt;0,O57-'Resultados ISO 140-4'!$Q$13,0)</f>
        <v>0</v>
      </c>
      <c r="CO57" s="142">
        <f>IF((P57-'Resultados ISO 140-4'!$R$13)&gt;0,P57-'Resultados ISO 140-4'!$R$13,0)</f>
        <v>0</v>
      </c>
      <c r="CP57" s="142">
        <f>IF((Q57-'Resultados ISO 140-4'!$S$13)&gt;0,Q57-'Resultados ISO 140-4'!$S$13,0)</f>
        <v>0</v>
      </c>
      <c r="CQ57" s="142">
        <f>IF((R57-'Resultados ISO 140-4'!$T$13)&gt;0,R57-'Resultados ISO 140-4'!$T$13,0)</f>
        <v>0</v>
      </c>
      <c r="CR57" s="143">
        <f>IF((S57-'Resultados ISO 140-4'!$U$13)&gt;0,S57-'Resultados ISO 140-4'!$U$13,0)</f>
        <v>0</v>
      </c>
      <c r="CS57" s="127">
        <f t="shared" si="32"/>
        <v>0</v>
      </c>
      <c r="CT57" s="128">
        <f t="shared" si="27"/>
        <v>31</v>
      </c>
      <c r="CU57" s="118">
        <f t="shared" si="33"/>
        <v>0</v>
      </c>
      <c r="CV57" s="118">
        <f t="shared" si="28"/>
        <v>0</v>
      </c>
    </row>
    <row r="58" spans="2:100" ht="14.25">
      <c r="B58" s="129">
        <v>22</v>
      </c>
      <c r="C58" s="147">
        <f t="shared" si="34"/>
        <v>11</v>
      </c>
      <c r="D58" s="132">
        <f t="shared" si="35"/>
        <v>14</v>
      </c>
      <c r="E58" s="132">
        <f t="shared" si="36"/>
        <v>17</v>
      </c>
      <c r="F58" s="132">
        <f t="shared" si="37"/>
        <v>20</v>
      </c>
      <c r="G58" s="132">
        <f t="shared" si="38"/>
        <v>23</v>
      </c>
      <c r="H58" s="132">
        <f t="shared" si="39"/>
        <v>26</v>
      </c>
      <c r="I58" s="132">
        <f t="shared" si="40"/>
        <v>29</v>
      </c>
      <c r="J58" s="132">
        <f t="shared" si="41"/>
        <v>30</v>
      </c>
      <c r="K58" s="132">
        <f t="shared" si="42"/>
        <v>31</v>
      </c>
      <c r="L58" s="132">
        <f t="shared" si="43"/>
        <v>32</v>
      </c>
      <c r="M58" s="132">
        <f t="shared" si="44"/>
        <v>33</v>
      </c>
      <c r="N58" s="132">
        <f t="shared" si="45"/>
        <v>34</v>
      </c>
      <c r="O58" s="132">
        <f t="shared" si="46"/>
        <v>34</v>
      </c>
      <c r="P58" s="132">
        <f t="shared" si="47"/>
        <v>34</v>
      </c>
      <c r="Q58" s="132">
        <f t="shared" si="48"/>
        <v>34</v>
      </c>
      <c r="R58" s="132">
        <f t="shared" si="49"/>
        <v>34</v>
      </c>
      <c r="S58" s="133">
        <f t="shared" si="50"/>
        <v>34</v>
      </c>
      <c r="U58" s="147">
        <f>IF((C58-'Resultados ISO 140-4'!$E$7)&gt;0,C58-'Resultados ISO 140-4'!$E$7,0)</f>
        <v>0</v>
      </c>
      <c r="V58" s="132">
        <f>IF((D58-'Resultados ISO 140-4'!$F$7)&gt;0,D58-'Resultados ISO 140-4'!$F$7,0)</f>
        <v>0</v>
      </c>
      <c r="W58" s="132">
        <f>IF((E58-'Resultados ISO 140-4'!$G$7)&gt;0,E58-'Resultados ISO 140-4'!$G$7,0)</f>
        <v>0</v>
      </c>
      <c r="X58" s="132">
        <f>IF((F58-'Resultados ISO 140-4'!$H$7)&gt;0,F58-'Resultados ISO 140-4'!$H$7,0)</f>
        <v>0</v>
      </c>
      <c r="Y58" s="132">
        <f>IF((G58-'Resultados ISO 140-4'!$I$7)&gt;0,G58-'Resultados ISO 140-4'!$I$7,0)</f>
        <v>0</v>
      </c>
      <c r="Z58" s="132">
        <f>IF((H58-'Resultados ISO 140-4'!$J$7)&gt;0,H58-'Resultados ISO 140-4'!$J$7,0)</f>
        <v>0</v>
      </c>
      <c r="AA58" s="132">
        <f>IF((I58-'Resultados ISO 140-4'!$K$7)&gt;0,I58-'Resultados ISO 140-4'!$K$7,0)</f>
        <v>0</v>
      </c>
      <c r="AB58" s="132">
        <f>IF((J58-'Resultados ISO 140-4'!$L$7)&gt;0,J58-'Resultados ISO 140-4'!$L$7,0)</f>
        <v>0</v>
      </c>
      <c r="AC58" s="132">
        <f>IF((K58-'Resultados ISO 140-4'!$M$7)&gt;0,K58-'Resultados ISO 140-4'!$M$7,0)</f>
        <v>0</v>
      </c>
      <c r="AD58" s="132">
        <f>IF((L58-'Resultados ISO 140-4'!$N$7)&gt;0,L58-'Resultados ISO 140-4'!$N$7,0)</f>
        <v>0</v>
      </c>
      <c r="AE58" s="132">
        <f>IF((M58-'Resultados ISO 140-4'!$O$7)&gt;0,M58-'Resultados ISO 140-4'!$O$7,0)</f>
        <v>0</v>
      </c>
      <c r="AF58" s="132">
        <f>IF((N58-'Resultados ISO 140-4'!$P$7)&gt;0,N58-'Resultados ISO 140-4'!$P$7,0)</f>
        <v>0</v>
      </c>
      <c r="AG58" s="132">
        <f>IF((O58-'Resultados ISO 140-4'!$Q$7)&gt;0,O58-'Resultados ISO 140-4'!$Q$7,0)</f>
        <v>0</v>
      </c>
      <c r="AH58" s="132">
        <f>IF((P58-'Resultados ISO 140-4'!$R$7)&gt;0,P58-'Resultados ISO 140-4'!$R$7,0)</f>
        <v>0</v>
      </c>
      <c r="AI58" s="132">
        <f>IF((Q58-'Resultados ISO 140-4'!$S$7)&gt;0,Q58-'Resultados ISO 140-4'!$S$7,0)</f>
        <v>0</v>
      </c>
      <c r="AJ58" s="133">
        <f>IF((R58-'Resultados ISO 140-4'!$T$7)&gt;0,R58-'Resultados ISO 140-4'!$T$7,0)</f>
        <v>0</v>
      </c>
      <c r="AK58" s="148">
        <f t="shared" si="21"/>
        <v>0</v>
      </c>
      <c r="AL58" s="118">
        <f t="shared" si="29"/>
        <v>0</v>
      </c>
      <c r="AM58" s="116">
        <f t="shared" si="22"/>
        <v>0</v>
      </c>
      <c r="AO58" s="147">
        <f>IF((C58-'Resultados ISO 140-4'!$E$9)&gt;0,C58-'Resultados ISO 140-4'!$E$9,0)</f>
        <v>0</v>
      </c>
      <c r="AP58" s="132">
        <f>IF((D58-'Resultados ISO 140-4'!$F$9)&gt;0,D58-'Resultados ISO 140-4'!$F$9,0)</f>
        <v>0</v>
      </c>
      <c r="AQ58" s="132">
        <f>IF((E58-'Resultados ISO 140-4'!$G$9)&gt;0,E58-'Resultados ISO 140-4'!$G$9,0)</f>
        <v>0</v>
      </c>
      <c r="AR58" s="132">
        <f>IF((F58-'Resultados ISO 140-4'!$H$9)&gt;0,F58-'Resultados ISO 140-4'!$H$9,0)</f>
        <v>0</v>
      </c>
      <c r="AS58" s="132">
        <f>IF((G58-'Resultados ISO 140-4'!$I$9)&gt;0,G58-'Resultados ISO 140-4'!$I$9,0)</f>
        <v>0</v>
      </c>
      <c r="AT58" s="132">
        <f>IF((H58-'Resultados ISO 140-4'!$J$9)&gt;0,H58-'Resultados ISO 140-4'!$J$9,0)</f>
        <v>0</v>
      </c>
      <c r="AU58" s="132">
        <f>IF((I58-'Resultados ISO 140-4'!$K$9)&gt;0,I58-'Resultados ISO 140-4'!$K$9,0)</f>
        <v>0</v>
      </c>
      <c r="AV58" s="132">
        <f>IF((J58-'Resultados ISO 140-4'!$L$9)&gt;0,J58-'Resultados ISO 140-4'!$L$9,0)</f>
        <v>0</v>
      </c>
      <c r="AW58" s="132">
        <f>IF((K58-'Resultados ISO 140-4'!$M$9)&gt;0,K58-'Resultados ISO 140-4'!$M$9,0)</f>
        <v>0</v>
      </c>
      <c r="AX58" s="132">
        <f>IF((L58-'Resultados ISO 140-4'!$N$9)&gt;0,L58-'Resultados ISO 140-4'!$N$9,0)</f>
        <v>0</v>
      </c>
      <c r="AY58" s="132">
        <f>IF((M58-'Resultados ISO 140-4'!$O$9)&gt;0,M58-'Resultados ISO 140-4'!$O$9,0)</f>
        <v>0</v>
      </c>
      <c r="AZ58" s="132">
        <f>IF((N58-'Resultados ISO 140-4'!$P$9)&gt;0,N58-'Resultados ISO 140-4'!$P$9,0)</f>
        <v>0</v>
      </c>
      <c r="BA58" s="132">
        <f>IF((O58-'Resultados ISO 140-4'!$Q$9)&gt;0,O58-'Resultados ISO 140-4'!$Q$9,0)</f>
        <v>0</v>
      </c>
      <c r="BB58" s="132">
        <f>IF((P58-'Resultados ISO 140-4'!$R$9)&gt;0,P58-'Resultados ISO 140-4'!$R$9,0)</f>
        <v>0</v>
      </c>
      <c r="BC58" s="132">
        <f>IF((Q58-'Resultados ISO 140-4'!$S$9)&gt;0,Q58-'Resultados ISO 140-4'!$S$9,0)</f>
        <v>0</v>
      </c>
      <c r="BD58" s="133">
        <f>IF((R58-'Resultados ISO 140-4'!$T$9)&gt;0,R58-'Resultados ISO 140-4'!$T$9,0)</f>
        <v>0</v>
      </c>
      <c r="BE58" s="128">
        <f t="shared" si="23"/>
        <v>0</v>
      </c>
      <c r="BF58" s="137">
        <f t="shared" si="30"/>
        <v>0</v>
      </c>
      <c r="BG58" s="118">
        <f t="shared" si="24"/>
        <v>0</v>
      </c>
      <c r="BH58" s="119"/>
      <c r="BI58" s="146">
        <f>IF((C58-'Resultados ISO 140-4'!$E$11)&gt;0,C58-'Resultados ISO 140-4'!$E$11,0)</f>
        <v>0</v>
      </c>
      <c r="BJ58" s="145">
        <f>IF((D58-'Resultados ISO 140-4'!$F$11)&gt;0,D58-'Resultados ISO 140-4'!$F$11,0)</f>
        <v>0</v>
      </c>
      <c r="BK58" s="145">
        <f>IF((E58-'Resultados ISO 140-4'!$G$11)&gt;0,E58-'Resultados ISO 140-4'!$G$11,0)</f>
        <v>0</v>
      </c>
      <c r="BL58" s="145">
        <f>IF((F58-'Resultados ISO 140-4'!$H$11)&gt;0,F58-'Resultados ISO 140-4'!$H$11,0)</f>
        <v>0</v>
      </c>
      <c r="BM58" s="145">
        <f>IF((G58-'Resultados ISO 140-4'!$I$11)&gt;0,G58-'Resultados ISO 140-4'!$I$11,0)</f>
        <v>0</v>
      </c>
      <c r="BN58" s="145">
        <f>IF((H58-'Resultados ISO 140-4'!$J$11)&gt;0,H58-'Resultados ISO 140-4'!$J$11,0)</f>
        <v>0</v>
      </c>
      <c r="BO58" s="145">
        <f>IF((I58-'Resultados ISO 140-4'!$K$11)&gt;0,I58-'Resultados ISO 140-4'!$K$11,0)</f>
        <v>0</v>
      </c>
      <c r="BP58" s="145">
        <f>IF((J58-'Resultados ISO 140-4'!$L$11)&gt;0,J58-'Resultados ISO 140-4'!$L$11,0)</f>
        <v>0</v>
      </c>
      <c r="BQ58" s="145">
        <f>IF((K58-'Resultados ISO 140-4'!$M$11)&gt;0,K58-'Resultados ISO 140-4'!$M$11,0)</f>
        <v>0</v>
      </c>
      <c r="BR58" s="145">
        <f>IF((L58-'Resultados ISO 140-4'!$N$11)&gt;0,L58-'Resultados ISO 140-4'!$N$11,0)</f>
        <v>0</v>
      </c>
      <c r="BS58" s="145">
        <f>IF((M58-'Resultados ISO 140-4'!$O$11)&gt;0,M58-'Resultados ISO 140-4'!$O$11,0)</f>
        <v>0</v>
      </c>
      <c r="BT58" s="145">
        <f>IF((N58-'Resultados ISO 140-4'!$P$11)&gt;0,N58-'Resultados ISO 140-4'!$P$11,0)</f>
        <v>0</v>
      </c>
      <c r="BU58" s="145">
        <f>IF((O58-'Resultados ISO 140-4'!$Q$11)&gt;0,O58-'Resultados ISO 140-4'!$Q$11,0)</f>
        <v>0</v>
      </c>
      <c r="BV58" s="145">
        <f>IF((P58-'Resultados ISO 140-4'!$R$11)&gt;0,P58-'Resultados ISO 140-4'!$R$11,0)</f>
        <v>0</v>
      </c>
      <c r="BW58" s="145">
        <f>IF((Q58-'Resultados ISO 140-4'!$S$11)&gt;0,Q58-'Resultados ISO 140-4'!$S$11,0)</f>
        <v>0</v>
      </c>
      <c r="BX58" s="144">
        <f>IF((R58-'Resultados ISO 140-4'!$T$11)&gt;0,R58-'Resultados ISO 140-4'!$T$11,0)</f>
        <v>0</v>
      </c>
      <c r="BY58" s="119">
        <f t="shared" si="25"/>
        <v>0</v>
      </c>
      <c r="BZ58" s="118">
        <f t="shared" si="31"/>
        <v>0</v>
      </c>
      <c r="CA58" s="118">
        <f t="shared" si="26"/>
        <v>0</v>
      </c>
      <c r="CB58" s="119"/>
      <c r="CC58" s="141">
        <f>IF((D58-'Resultados ISO 140-4'!$F$13)&gt;0,D58-'Resultados ISO 140-4'!$F$13,0)</f>
        <v>0</v>
      </c>
      <c r="CD58" s="142">
        <f>IF((E58-'Resultados ISO 140-4'!$G$13)&gt;0,E58-'Resultados ISO 140-4'!$G$13,0)</f>
        <v>0</v>
      </c>
      <c r="CE58" s="142">
        <f>IF((F58-'Resultados ISO 140-4'!$H$13)&gt;0,F58-'Resultados ISO 140-4'!$H$13,0)</f>
        <v>0</v>
      </c>
      <c r="CF58" s="142">
        <f>IF((G58-'Resultados ISO 140-4'!$I$13)&gt;0,G58-'Resultados ISO 140-4'!$I$13,0)</f>
        <v>0</v>
      </c>
      <c r="CG58" s="142">
        <f>IF((H58-'Resultados ISO 140-4'!$J$13)&gt;0,H58-'Resultados ISO 140-4'!$J$13,0)</f>
        <v>0</v>
      </c>
      <c r="CH58" s="142">
        <f>IF((I58-'Resultados ISO 140-4'!$K$13)&gt;0,I58-'Resultados ISO 140-4'!$K$13,0)</f>
        <v>0</v>
      </c>
      <c r="CI58" s="142">
        <f>IF((J58-'Resultados ISO 140-4'!$L$13)&gt;0,J58-'Resultados ISO 140-4'!$L$13,0)</f>
        <v>0</v>
      </c>
      <c r="CJ58" s="142">
        <f>IF((K58-'Resultados ISO 140-4'!$M$13)&gt;0,K58-'Resultados ISO 140-4'!$M$13,0)</f>
        <v>0</v>
      </c>
      <c r="CK58" s="142">
        <f>IF((L58-'Resultados ISO 140-4'!$N$13)&gt;0,L58-'Resultados ISO 140-4'!$N$13,0)</f>
        <v>0</v>
      </c>
      <c r="CL58" s="142">
        <f>IF((M58-'Resultados ISO 140-4'!$O$13)&gt;0,M58-'Resultados ISO 140-4'!$O$13,0)</f>
        <v>0</v>
      </c>
      <c r="CM58" s="142">
        <f>IF((N58-'Resultados ISO 140-4'!$P$13)&gt;0,N58-'Resultados ISO 140-4'!$P$13,0)</f>
        <v>0</v>
      </c>
      <c r="CN58" s="142">
        <f>IF((O58-'Resultados ISO 140-4'!$Q$13)&gt;0,O58-'Resultados ISO 140-4'!$Q$13,0)</f>
        <v>0</v>
      </c>
      <c r="CO58" s="142">
        <f>IF((P58-'Resultados ISO 140-4'!$R$13)&gt;0,P58-'Resultados ISO 140-4'!$R$13,0)</f>
        <v>0</v>
      </c>
      <c r="CP58" s="142">
        <f>IF((Q58-'Resultados ISO 140-4'!$S$13)&gt;0,Q58-'Resultados ISO 140-4'!$S$13,0)</f>
        <v>0</v>
      </c>
      <c r="CQ58" s="142">
        <f>IF((R58-'Resultados ISO 140-4'!$T$13)&gt;0,R58-'Resultados ISO 140-4'!$T$13,0)</f>
        <v>0</v>
      </c>
      <c r="CR58" s="143">
        <f>IF((S58-'Resultados ISO 140-4'!$U$13)&gt;0,S58-'Resultados ISO 140-4'!$U$13,0)</f>
        <v>0</v>
      </c>
      <c r="CS58" s="127">
        <f t="shared" si="32"/>
        <v>0</v>
      </c>
      <c r="CT58" s="128">
        <f t="shared" si="27"/>
        <v>30</v>
      </c>
      <c r="CU58" s="118">
        <f t="shared" si="33"/>
        <v>0</v>
      </c>
      <c r="CV58" s="118">
        <f t="shared" si="28"/>
        <v>0</v>
      </c>
    </row>
    <row r="59" spans="2:100" ht="14.25">
      <c r="B59" s="129">
        <v>23</v>
      </c>
      <c r="C59" s="147">
        <f t="shared" si="34"/>
        <v>10</v>
      </c>
      <c r="D59" s="132">
        <f t="shared" si="35"/>
        <v>13</v>
      </c>
      <c r="E59" s="132">
        <f t="shared" si="36"/>
        <v>16</v>
      </c>
      <c r="F59" s="132">
        <f t="shared" si="37"/>
        <v>19</v>
      </c>
      <c r="G59" s="132">
        <f t="shared" si="38"/>
        <v>22</v>
      </c>
      <c r="H59" s="132">
        <f t="shared" si="39"/>
        <v>25</v>
      </c>
      <c r="I59" s="132">
        <f t="shared" si="40"/>
        <v>28</v>
      </c>
      <c r="J59" s="132">
        <f t="shared" si="41"/>
        <v>29</v>
      </c>
      <c r="K59" s="132">
        <f t="shared" si="42"/>
        <v>30</v>
      </c>
      <c r="L59" s="132">
        <f t="shared" si="43"/>
        <v>31</v>
      </c>
      <c r="M59" s="132">
        <f t="shared" si="44"/>
        <v>32</v>
      </c>
      <c r="N59" s="132">
        <f t="shared" si="45"/>
        <v>33</v>
      </c>
      <c r="O59" s="132">
        <f t="shared" si="46"/>
        <v>33</v>
      </c>
      <c r="P59" s="132">
        <f t="shared" si="47"/>
        <v>33</v>
      </c>
      <c r="Q59" s="132">
        <f t="shared" si="48"/>
        <v>33</v>
      </c>
      <c r="R59" s="132">
        <f t="shared" si="49"/>
        <v>33</v>
      </c>
      <c r="S59" s="133">
        <f t="shared" si="50"/>
        <v>33</v>
      </c>
      <c r="U59" s="147">
        <f>IF((C59-'Resultados ISO 140-4'!$E$7)&gt;0,C59-'Resultados ISO 140-4'!$E$7,0)</f>
        <v>0</v>
      </c>
      <c r="V59" s="132">
        <f>IF((D59-'Resultados ISO 140-4'!$F$7)&gt;0,D59-'Resultados ISO 140-4'!$F$7,0)</f>
        <v>0</v>
      </c>
      <c r="W59" s="132">
        <f>IF((E59-'Resultados ISO 140-4'!$G$7)&gt;0,E59-'Resultados ISO 140-4'!$G$7,0)</f>
        <v>0</v>
      </c>
      <c r="X59" s="132">
        <f>IF((F59-'Resultados ISO 140-4'!$H$7)&gt;0,F59-'Resultados ISO 140-4'!$H$7,0)</f>
        <v>0</v>
      </c>
      <c r="Y59" s="132">
        <f>IF((G59-'Resultados ISO 140-4'!$I$7)&gt;0,G59-'Resultados ISO 140-4'!$I$7,0)</f>
        <v>0</v>
      </c>
      <c r="Z59" s="132">
        <f>IF((H59-'Resultados ISO 140-4'!$J$7)&gt;0,H59-'Resultados ISO 140-4'!$J$7,0)</f>
        <v>0</v>
      </c>
      <c r="AA59" s="132">
        <f>IF((I59-'Resultados ISO 140-4'!$K$7)&gt;0,I59-'Resultados ISO 140-4'!$K$7,0)</f>
        <v>0</v>
      </c>
      <c r="AB59" s="132">
        <f>IF((J59-'Resultados ISO 140-4'!$L$7)&gt;0,J59-'Resultados ISO 140-4'!$L$7,0)</f>
        <v>0</v>
      </c>
      <c r="AC59" s="132">
        <f>IF((K59-'Resultados ISO 140-4'!$M$7)&gt;0,K59-'Resultados ISO 140-4'!$M$7,0)</f>
        <v>0</v>
      </c>
      <c r="AD59" s="132">
        <f>IF((L59-'Resultados ISO 140-4'!$N$7)&gt;0,L59-'Resultados ISO 140-4'!$N$7,0)</f>
        <v>0</v>
      </c>
      <c r="AE59" s="132">
        <f>IF((M59-'Resultados ISO 140-4'!$O$7)&gt;0,M59-'Resultados ISO 140-4'!$O$7,0)</f>
        <v>0</v>
      </c>
      <c r="AF59" s="132">
        <f>IF((N59-'Resultados ISO 140-4'!$P$7)&gt;0,N59-'Resultados ISO 140-4'!$P$7,0)</f>
        <v>0</v>
      </c>
      <c r="AG59" s="132">
        <f>IF((O59-'Resultados ISO 140-4'!$Q$7)&gt;0,O59-'Resultados ISO 140-4'!$Q$7,0)</f>
        <v>0</v>
      </c>
      <c r="AH59" s="132">
        <f>IF((P59-'Resultados ISO 140-4'!$R$7)&gt;0,P59-'Resultados ISO 140-4'!$R$7,0)</f>
        <v>0</v>
      </c>
      <c r="AI59" s="132">
        <f>IF((Q59-'Resultados ISO 140-4'!$S$7)&gt;0,Q59-'Resultados ISO 140-4'!$S$7,0)</f>
        <v>0</v>
      </c>
      <c r="AJ59" s="133">
        <f>IF((R59-'Resultados ISO 140-4'!$T$7)&gt;0,R59-'Resultados ISO 140-4'!$T$7,0)</f>
        <v>0</v>
      </c>
      <c r="AK59" s="148">
        <f t="shared" si="21"/>
        <v>0</v>
      </c>
      <c r="AL59" s="118">
        <f t="shared" si="29"/>
        <v>0</v>
      </c>
      <c r="AM59" s="116">
        <f t="shared" si="22"/>
        <v>0</v>
      </c>
      <c r="AO59" s="147">
        <f>IF((C59-'Resultados ISO 140-4'!$E$9)&gt;0,C59-'Resultados ISO 140-4'!$E$9,0)</f>
        <v>0</v>
      </c>
      <c r="AP59" s="132">
        <f>IF((D59-'Resultados ISO 140-4'!$F$9)&gt;0,D59-'Resultados ISO 140-4'!$F$9,0)</f>
        <v>0</v>
      </c>
      <c r="AQ59" s="132">
        <f>IF((E59-'Resultados ISO 140-4'!$G$9)&gt;0,E59-'Resultados ISO 140-4'!$G$9,0)</f>
        <v>0</v>
      </c>
      <c r="AR59" s="132">
        <f>IF((F59-'Resultados ISO 140-4'!$H$9)&gt;0,F59-'Resultados ISO 140-4'!$H$9,0)</f>
        <v>0</v>
      </c>
      <c r="AS59" s="132">
        <f>IF((G59-'Resultados ISO 140-4'!$I$9)&gt;0,G59-'Resultados ISO 140-4'!$I$9,0)</f>
        <v>0</v>
      </c>
      <c r="AT59" s="132">
        <f>IF((H59-'Resultados ISO 140-4'!$J$9)&gt;0,H59-'Resultados ISO 140-4'!$J$9,0)</f>
        <v>0</v>
      </c>
      <c r="AU59" s="132">
        <f>IF((I59-'Resultados ISO 140-4'!$K$9)&gt;0,I59-'Resultados ISO 140-4'!$K$9,0)</f>
        <v>0</v>
      </c>
      <c r="AV59" s="132">
        <f>IF((J59-'Resultados ISO 140-4'!$L$9)&gt;0,J59-'Resultados ISO 140-4'!$L$9,0)</f>
        <v>0</v>
      </c>
      <c r="AW59" s="132">
        <f>IF((K59-'Resultados ISO 140-4'!$M$9)&gt;0,K59-'Resultados ISO 140-4'!$M$9,0)</f>
        <v>0</v>
      </c>
      <c r="AX59" s="132">
        <f>IF((L59-'Resultados ISO 140-4'!$N$9)&gt;0,L59-'Resultados ISO 140-4'!$N$9,0)</f>
        <v>0</v>
      </c>
      <c r="AY59" s="132">
        <f>IF((M59-'Resultados ISO 140-4'!$O$9)&gt;0,M59-'Resultados ISO 140-4'!$O$9,0)</f>
        <v>0</v>
      </c>
      <c r="AZ59" s="132">
        <f>IF((N59-'Resultados ISO 140-4'!$P$9)&gt;0,N59-'Resultados ISO 140-4'!$P$9,0)</f>
        <v>0</v>
      </c>
      <c r="BA59" s="132">
        <f>IF((O59-'Resultados ISO 140-4'!$Q$9)&gt;0,O59-'Resultados ISO 140-4'!$Q$9,0)</f>
        <v>0</v>
      </c>
      <c r="BB59" s="132">
        <f>IF((P59-'Resultados ISO 140-4'!$R$9)&gt;0,P59-'Resultados ISO 140-4'!$R$9,0)</f>
        <v>0</v>
      </c>
      <c r="BC59" s="132">
        <f>IF((Q59-'Resultados ISO 140-4'!$S$9)&gt;0,Q59-'Resultados ISO 140-4'!$S$9,0)</f>
        <v>0</v>
      </c>
      <c r="BD59" s="133">
        <f>IF((R59-'Resultados ISO 140-4'!$T$9)&gt;0,R59-'Resultados ISO 140-4'!$T$9,0)</f>
        <v>0</v>
      </c>
      <c r="BE59" s="128">
        <f t="shared" si="23"/>
        <v>0</v>
      </c>
      <c r="BF59" s="137">
        <f t="shared" si="30"/>
        <v>0</v>
      </c>
      <c r="BG59" s="118">
        <f t="shared" si="24"/>
        <v>0</v>
      </c>
      <c r="BH59" s="119"/>
      <c r="BI59" s="146">
        <f>IF((C59-'Resultados ISO 140-4'!$E$11)&gt;0,C59-'Resultados ISO 140-4'!$E$11,0)</f>
        <v>0</v>
      </c>
      <c r="BJ59" s="145">
        <f>IF((D59-'Resultados ISO 140-4'!$F$11)&gt;0,D59-'Resultados ISO 140-4'!$F$11,0)</f>
        <v>0</v>
      </c>
      <c r="BK59" s="145">
        <f>IF((E59-'Resultados ISO 140-4'!$G$11)&gt;0,E59-'Resultados ISO 140-4'!$G$11,0)</f>
        <v>0</v>
      </c>
      <c r="BL59" s="145">
        <f>IF((F59-'Resultados ISO 140-4'!$H$11)&gt;0,F59-'Resultados ISO 140-4'!$H$11,0)</f>
        <v>0</v>
      </c>
      <c r="BM59" s="145">
        <f>IF((G59-'Resultados ISO 140-4'!$I$11)&gt;0,G59-'Resultados ISO 140-4'!$I$11,0)</f>
        <v>0</v>
      </c>
      <c r="BN59" s="145">
        <f>IF((H59-'Resultados ISO 140-4'!$J$11)&gt;0,H59-'Resultados ISO 140-4'!$J$11,0)</f>
        <v>0</v>
      </c>
      <c r="BO59" s="145">
        <f>IF((I59-'Resultados ISO 140-4'!$K$11)&gt;0,I59-'Resultados ISO 140-4'!$K$11,0)</f>
        <v>0</v>
      </c>
      <c r="BP59" s="145">
        <f>IF((J59-'Resultados ISO 140-4'!$L$11)&gt;0,J59-'Resultados ISO 140-4'!$L$11,0)</f>
        <v>0</v>
      </c>
      <c r="BQ59" s="145">
        <f>IF((K59-'Resultados ISO 140-4'!$M$11)&gt;0,K59-'Resultados ISO 140-4'!$M$11,0)</f>
        <v>0</v>
      </c>
      <c r="BR59" s="145">
        <f>IF((L59-'Resultados ISO 140-4'!$N$11)&gt;0,L59-'Resultados ISO 140-4'!$N$11,0)</f>
        <v>0</v>
      </c>
      <c r="BS59" s="145">
        <f>IF((M59-'Resultados ISO 140-4'!$O$11)&gt;0,M59-'Resultados ISO 140-4'!$O$11,0)</f>
        <v>0</v>
      </c>
      <c r="BT59" s="145">
        <f>IF((N59-'Resultados ISO 140-4'!$P$11)&gt;0,N59-'Resultados ISO 140-4'!$P$11,0)</f>
        <v>0</v>
      </c>
      <c r="BU59" s="145">
        <f>IF((O59-'Resultados ISO 140-4'!$Q$11)&gt;0,O59-'Resultados ISO 140-4'!$Q$11,0)</f>
        <v>0</v>
      </c>
      <c r="BV59" s="145">
        <f>IF((P59-'Resultados ISO 140-4'!$R$11)&gt;0,P59-'Resultados ISO 140-4'!$R$11,0)</f>
        <v>0</v>
      </c>
      <c r="BW59" s="145">
        <f>IF((Q59-'Resultados ISO 140-4'!$S$11)&gt;0,Q59-'Resultados ISO 140-4'!$S$11,0)</f>
        <v>0</v>
      </c>
      <c r="BX59" s="144">
        <f>IF((R59-'Resultados ISO 140-4'!$T$11)&gt;0,R59-'Resultados ISO 140-4'!$T$11,0)</f>
        <v>0</v>
      </c>
      <c r="BY59" s="119">
        <f t="shared" si="25"/>
        <v>0</v>
      </c>
      <c r="BZ59" s="118">
        <f t="shared" si="31"/>
        <v>0</v>
      </c>
      <c r="CA59" s="118">
        <f t="shared" si="26"/>
        <v>0</v>
      </c>
      <c r="CB59" s="119"/>
      <c r="CC59" s="141">
        <f>IF((D59-'Resultados ISO 140-4'!$F$13)&gt;0,D59-'Resultados ISO 140-4'!$F$13,0)</f>
        <v>0</v>
      </c>
      <c r="CD59" s="142">
        <f>IF((E59-'Resultados ISO 140-4'!$G$13)&gt;0,E59-'Resultados ISO 140-4'!$G$13,0)</f>
        <v>0</v>
      </c>
      <c r="CE59" s="142">
        <f>IF((F59-'Resultados ISO 140-4'!$H$13)&gt;0,F59-'Resultados ISO 140-4'!$H$13,0)</f>
        <v>0</v>
      </c>
      <c r="CF59" s="142">
        <f>IF((G59-'Resultados ISO 140-4'!$I$13)&gt;0,G59-'Resultados ISO 140-4'!$I$13,0)</f>
        <v>0</v>
      </c>
      <c r="CG59" s="142">
        <f>IF((H59-'Resultados ISO 140-4'!$J$13)&gt;0,H59-'Resultados ISO 140-4'!$J$13,0)</f>
        <v>0</v>
      </c>
      <c r="CH59" s="142">
        <f>IF((I59-'Resultados ISO 140-4'!$K$13)&gt;0,I59-'Resultados ISO 140-4'!$K$13,0)</f>
        <v>0</v>
      </c>
      <c r="CI59" s="142">
        <f>IF((J59-'Resultados ISO 140-4'!$L$13)&gt;0,J59-'Resultados ISO 140-4'!$L$13,0)</f>
        <v>0</v>
      </c>
      <c r="CJ59" s="142">
        <f>IF((K59-'Resultados ISO 140-4'!$M$13)&gt;0,K59-'Resultados ISO 140-4'!$M$13,0)</f>
        <v>0</v>
      </c>
      <c r="CK59" s="142">
        <f>IF((L59-'Resultados ISO 140-4'!$N$13)&gt;0,L59-'Resultados ISO 140-4'!$N$13,0)</f>
        <v>0</v>
      </c>
      <c r="CL59" s="142">
        <f>IF((M59-'Resultados ISO 140-4'!$O$13)&gt;0,M59-'Resultados ISO 140-4'!$O$13,0)</f>
        <v>0</v>
      </c>
      <c r="CM59" s="142">
        <f>IF((N59-'Resultados ISO 140-4'!$P$13)&gt;0,N59-'Resultados ISO 140-4'!$P$13,0)</f>
        <v>0</v>
      </c>
      <c r="CN59" s="142">
        <f>IF((O59-'Resultados ISO 140-4'!$Q$13)&gt;0,O59-'Resultados ISO 140-4'!$Q$13,0)</f>
        <v>0</v>
      </c>
      <c r="CO59" s="142">
        <f>IF((P59-'Resultados ISO 140-4'!$R$13)&gt;0,P59-'Resultados ISO 140-4'!$R$13,0)</f>
        <v>0</v>
      </c>
      <c r="CP59" s="142">
        <f>IF((Q59-'Resultados ISO 140-4'!$S$13)&gt;0,Q59-'Resultados ISO 140-4'!$S$13,0)</f>
        <v>0</v>
      </c>
      <c r="CQ59" s="142">
        <f>IF((R59-'Resultados ISO 140-4'!$T$13)&gt;0,R59-'Resultados ISO 140-4'!$T$13,0)</f>
        <v>0</v>
      </c>
      <c r="CR59" s="143">
        <f>IF((S59-'Resultados ISO 140-4'!$U$13)&gt;0,S59-'Resultados ISO 140-4'!$U$13,0)</f>
        <v>0</v>
      </c>
      <c r="CS59" s="127">
        <f t="shared" si="32"/>
        <v>0</v>
      </c>
      <c r="CT59" s="128">
        <f t="shared" si="27"/>
        <v>29</v>
      </c>
      <c r="CU59" s="118">
        <f t="shared" si="33"/>
        <v>0</v>
      </c>
      <c r="CV59" s="118">
        <f t="shared" si="28"/>
        <v>0</v>
      </c>
    </row>
    <row r="60" spans="2:100" ht="14.25">
      <c r="B60" s="129">
        <v>24</v>
      </c>
      <c r="C60" s="147">
        <f t="shared" si="34"/>
        <v>9</v>
      </c>
      <c r="D60" s="132">
        <f t="shared" si="35"/>
        <v>12</v>
      </c>
      <c r="E60" s="132">
        <f t="shared" si="36"/>
        <v>15</v>
      </c>
      <c r="F60" s="132">
        <f t="shared" si="37"/>
        <v>18</v>
      </c>
      <c r="G60" s="132">
        <f t="shared" si="38"/>
        <v>21</v>
      </c>
      <c r="H60" s="132">
        <f t="shared" si="39"/>
        <v>24</v>
      </c>
      <c r="I60" s="132">
        <f t="shared" si="40"/>
        <v>27</v>
      </c>
      <c r="J60" s="132">
        <f t="shared" si="41"/>
        <v>28</v>
      </c>
      <c r="K60" s="132">
        <f t="shared" si="42"/>
        <v>29</v>
      </c>
      <c r="L60" s="132">
        <f t="shared" si="43"/>
        <v>30</v>
      </c>
      <c r="M60" s="132">
        <f t="shared" si="44"/>
        <v>31</v>
      </c>
      <c r="N60" s="132">
        <f t="shared" si="45"/>
        <v>32</v>
      </c>
      <c r="O60" s="132">
        <f t="shared" si="46"/>
        <v>32</v>
      </c>
      <c r="P60" s="132">
        <f t="shared" si="47"/>
        <v>32</v>
      </c>
      <c r="Q60" s="132">
        <f t="shared" si="48"/>
        <v>32</v>
      </c>
      <c r="R60" s="132">
        <f t="shared" si="49"/>
        <v>32</v>
      </c>
      <c r="S60" s="133">
        <f t="shared" si="50"/>
        <v>32</v>
      </c>
      <c r="U60" s="147">
        <f>IF((C60-'Resultados ISO 140-4'!$E$7)&gt;0,C60-'Resultados ISO 140-4'!$E$7,0)</f>
        <v>0</v>
      </c>
      <c r="V60" s="132">
        <f>IF((D60-'Resultados ISO 140-4'!$F$7)&gt;0,D60-'Resultados ISO 140-4'!$F$7,0)</f>
        <v>0</v>
      </c>
      <c r="W60" s="132">
        <f>IF((E60-'Resultados ISO 140-4'!$G$7)&gt;0,E60-'Resultados ISO 140-4'!$G$7,0)</f>
        <v>0</v>
      </c>
      <c r="X60" s="132">
        <f>IF((F60-'Resultados ISO 140-4'!$H$7)&gt;0,F60-'Resultados ISO 140-4'!$H$7,0)</f>
        <v>0</v>
      </c>
      <c r="Y60" s="132">
        <f>IF((G60-'Resultados ISO 140-4'!$I$7)&gt;0,G60-'Resultados ISO 140-4'!$I$7,0)</f>
        <v>0</v>
      </c>
      <c r="Z60" s="132">
        <f>IF((H60-'Resultados ISO 140-4'!$J$7)&gt;0,H60-'Resultados ISO 140-4'!$J$7,0)</f>
        <v>0</v>
      </c>
      <c r="AA60" s="132">
        <f>IF((I60-'Resultados ISO 140-4'!$K$7)&gt;0,I60-'Resultados ISO 140-4'!$K$7,0)</f>
        <v>0</v>
      </c>
      <c r="AB60" s="132">
        <f>IF((J60-'Resultados ISO 140-4'!$L$7)&gt;0,J60-'Resultados ISO 140-4'!$L$7,0)</f>
        <v>0</v>
      </c>
      <c r="AC60" s="132">
        <f>IF((K60-'Resultados ISO 140-4'!$M$7)&gt;0,K60-'Resultados ISO 140-4'!$M$7,0)</f>
        <v>0</v>
      </c>
      <c r="AD60" s="132">
        <f>IF((L60-'Resultados ISO 140-4'!$N$7)&gt;0,L60-'Resultados ISO 140-4'!$N$7,0)</f>
        <v>0</v>
      </c>
      <c r="AE60" s="132">
        <f>IF((M60-'Resultados ISO 140-4'!$O$7)&gt;0,M60-'Resultados ISO 140-4'!$O$7,0)</f>
        <v>0</v>
      </c>
      <c r="AF60" s="132">
        <f>IF((N60-'Resultados ISO 140-4'!$P$7)&gt;0,N60-'Resultados ISO 140-4'!$P$7,0)</f>
        <v>0</v>
      </c>
      <c r="AG60" s="132">
        <f>IF((O60-'Resultados ISO 140-4'!$Q$7)&gt;0,O60-'Resultados ISO 140-4'!$Q$7,0)</f>
        <v>0</v>
      </c>
      <c r="AH60" s="132">
        <f>IF((P60-'Resultados ISO 140-4'!$R$7)&gt;0,P60-'Resultados ISO 140-4'!$R$7,0)</f>
        <v>0</v>
      </c>
      <c r="AI60" s="132">
        <f>IF((Q60-'Resultados ISO 140-4'!$S$7)&gt;0,Q60-'Resultados ISO 140-4'!$S$7,0)</f>
        <v>0</v>
      </c>
      <c r="AJ60" s="133">
        <f>IF((R60-'Resultados ISO 140-4'!$T$7)&gt;0,R60-'Resultados ISO 140-4'!$T$7,0)</f>
        <v>0</v>
      </c>
      <c r="AK60" s="148">
        <f t="shared" si="21"/>
        <v>0</v>
      </c>
      <c r="AL60" s="118">
        <f t="shared" si="29"/>
        <v>0</v>
      </c>
      <c r="AM60" s="116">
        <f t="shared" si="22"/>
        <v>0</v>
      </c>
      <c r="AO60" s="147">
        <f>IF((C60-'Resultados ISO 140-4'!$E$9)&gt;0,C60-'Resultados ISO 140-4'!$E$9,0)</f>
        <v>0</v>
      </c>
      <c r="AP60" s="132">
        <f>IF((D60-'Resultados ISO 140-4'!$F$9)&gt;0,D60-'Resultados ISO 140-4'!$F$9,0)</f>
        <v>0</v>
      </c>
      <c r="AQ60" s="132">
        <f>IF((E60-'Resultados ISO 140-4'!$G$9)&gt;0,E60-'Resultados ISO 140-4'!$G$9,0)</f>
        <v>0</v>
      </c>
      <c r="AR60" s="132">
        <f>IF((F60-'Resultados ISO 140-4'!$H$9)&gt;0,F60-'Resultados ISO 140-4'!$H$9,0)</f>
        <v>0</v>
      </c>
      <c r="AS60" s="132">
        <f>IF((G60-'Resultados ISO 140-4'!$I$9)&gt;0,G60-'Resultados ISO 140-4'!$I$9,0)</f>
        <v>0</v>
      </c>
      <c r="AT60" s="132">
        <f>IF((H60-'Resultados ISO 140-4'!$J$9)&gt;0,H60-'Resultados ISO 140-4'!$J$9,0)</f>
        <v>0</v>
      </c>
      <c r="AU60" s="132">
        <f>IF((I60-'Resultados ISO 140-4'!$K$9)&gt;0,I60-'Resultados ISO 140-4'!$K$9,0)</f>
        <v>0</v>
      </c>
      <c r="AV60" s="132">
        <f>IF((J60-'Resultados ISO 140-4'!$L$9)&gt;0,J60-'Resultados ISO 140-4'!$L$9,0)</f>
        <v>0</v>
      </c>
      <c r="AW60" s="132">
        <f>IF((K60-'Resultados ISO 140-4'!$M$9)&gt;0,K60-'Resultados ISO 140-4'!$M$9,0)</f>
        <v>0</v>
      </c>
      <c r="AX60" s="132">
        <f>IF((L60-'Resultados ISO 140-4'!$N$9)&gt;0,L60-'Resultados ISO 140-4'!$N$9,0)</f>
        <v>0</v>
      </c>
      <c r="AY60" s="132">
        <f>IF((M60-'Resultados ISO 140-4'!$O$9)&gt;0,M60-'Resultados ISO 140-4'!$O$9,0)</f>
        <v>0</v>
      </c>
      <c r="AZ60" s="132">
        <f>IF((N60-'Resultados ISO 140-4'!$P$9)&gt;0,N60-'Resultados ISO 140-4'!$P$9,0)</f>
        <v>0</v>
      </c>
      <c r="BA60" s="132">
        <f>IF((O60-'Resultados ISO 140-4'!$Q$9)&gt;0,O60-'Resultados ISO 140-4'!$Q$9,0)</f>
        <v>0</v>
      </c>
      <c r="BB60" s="132">
        <f>IF((P60-'Resultados ISO 140-4'!$R$9)&gt;0,P60-'Resultados ISO 140-4'!$R$9,0)</f>
        <v>0</v>
      </c>
      <c r="BC60" s="132">
        <f>IF((Q60-'Resultados ISO 140-4'!$S$9)&gt;0,Q60-'Resultados ISO 140-4'!$S$9,0)</f>
        <v>0</v>
      </c>
      <c r="BD60" s="133">
        <f>IF((R60-'Resultados ISO 140-4'!$T$9)&gt;0,R60-'Resultados ISO 140-4'!$T$9,0)</f>
        <v>0</v>
      </c>
      <c r="BE60" s="128">
        <f t="shared" si="23"/>
        <v>0</v>
      </c>
      <c r="BF60" s="137">
        <f t="shared" si="30"/>
        <v>0</v>
      </c>
      <c r="BG60" s="118">
        <f t="shared" si="24"/>
        <v>0</v>
      </c>
      <c r="BH60" s="119"/>
      <c r="BI60" s="146">
        <f>IF((C60-'Resultados ISO 140-4'!$E$11)&gt;0,C60-'Resultados ISO 140-4'!$E$11,0)</f>
        <v>0</v>
      </c>
      <c r="BJ60" s="145">
        <f>IF((D60-'Resultados ISO 140-4'!$F$11)&gt;0,D60-'Resultados ISO 140-4'!$F$11,0)</f>
        <v>0</v>
      </c>
      <c r="BK60" s="145">
        <f>IF((E60-'Resultados ISO 140-4'!$G$11)&gt;0,E60-'Resultados ISO 140-4'!$G$11,0)</f>
        <v>0</v>
      </c>
      <c r="BL60" s="145">
        <f>IF((F60-'Resultados ISO 140-4'!$H$11)&gt;0,F60-'Resultados ISO 140-4'!$H$11,0)</f>
        <v>0</v>
      </c>
      <c r="BM60" s="145">
        <f>IF((G60-'Resultados ISO 140-4'!$I$11)&gt;0,G60-'Resultados ISO 140-4'!$I$11,0)</f>
        <v>0</v>
      </c>
      <c r="BN60" s="145">
        <f>IF((H60-'Resultados ISO 140-4'!$J$11)&gt;0,H60-'Resultados ISO 140-4'!$J$11,0)</f>
        <v>0</v>
      </c>
      <c r="BO60" s="145">
        <f>IF((I60-'Resultados ISO 140-4'!$K$11)&gt;0,I60-'Resultados ISO 140-4'!$K$11,0)</f>
        <v>0</v>
      </c>
      <c r="BP60" s="145">
        <f>IF((J60-'Resultados ISO 140-4'!$L$11)&gt;0,J60-'Resultados ISO 140-4'!$L$11,0)</f>
        <v>0</v>
      </c>
      <c r="BQ60" s="145">
        <f>IF((K60-'Resultados ISO 140-4'!$M$11)&gt;0,K60-'Resultados ISO 140-4'!$M$11,0)</f>
        <v>0</v>
      </c>
      <c r="BR60" s="145">
        <f>IF((L60-'Resultados ISO 140-4'!$N$11)&gt;0,L60-'Resultados ISO 140-4'!$N$11,0)</f>
        <v>0</v>
      </c>
      <c r="BS60" s="145">
        <f>IF((M60-'Resultados ISO 140-4'!$O$11)&gt;0,M60-'Resultados ISO 140-4'!$O$11,0)</f>
        <v>0</v>
      </c>
      <c r="BT60" s="145">
        <f>IF((N60-'Resultados ISO 140-4'!$P$11)&gt;0,N60-'Resultados ISO 140-4'!$P$11,0)</f>
        <v>0</v>
      </c>
      <c r="BU60" s="145">
        <f>IF((O60-'Resultados ISO 140-4'!$Q$11)&gt;0,O60-'Resultados ISO 140-4'!$Q$11,0)</f>
        <v>0</v>
      </c>
      <c r="BV60" s="145">
        <f>IF((P60-'Resultados ISO 140-4'!$R$11)&gt;0,P60-'Resultados ISO 140-4'!$R$11,0)</f>
        <v>0</v>
      </c>
      <c r="BW60" s="145">
        <f>IF((Q60-'Resultados ISO 140-4'!$S$11)&gt;0,Q60-'Resultados ISO 140-4'!$S$11,0)</f>
        <v>0</v>
      </c>
      <c r="BX60" s="144">
        <f>IF((R60-'Resultados ISO 140-4'!$T$11)&gt;0,R60-'Resultados ISO 140-4'!$T$11,0)</f>
        <v>0</v>
      </c>
      <c r="BY60" s="119">
        <f t="shared" si="25"/>
        <v>0</v>
      </c>
      <c r="BZ60" s="118">
        <f t="shared" si="31"/>
        <v>0</v>
      </c>
      <c r="CA60" s="118">
        <f t="shared" si="26"/>
        <v>0</v>
      </c>
      <c r="CB60" s="119"/>
      <c r="CC60" s="141">
        <f>IF((D60-'Resultados ISO 140-4'!$F$13)&gt;0,D60-'Resultados ISO 140-4'!$F$13,0)</f>
        <v>0</v>
      </c>
      <c r="CD60" s="142">
        <f>IF((E60-'Resultados ISO 140-4'!$G$13)&gt;0,E60-'Resultados ISO 140-4'!$G$13,0)</f>
        <v>0</v>
      </c>
      <c r="CE60" s="142">
        <f>IF((F60-'Resultados ISO 140-4'!$H$13)&gt;0,F60-'Resultados ISO 140-4'!$H$13,0)</f>
        <v>0</v>
      </c>
      <c r="CF60" s="142">
        <f>IF((G60-'Resultados ISO 140-4'!$I$13)&gt;0,G60-'Resultados ISO 140-4'!$I$13,0)</f>
        <v>0</v>
      </c>
      <c r="CG60" s="142">
        <f>IF((H60-'Resultados ISO 140-4'!$J$13)&gt;0,H60-'Resultados ISO 140-4'!$J$13,0)</f>
        <v>0</v>
      </c>
      <c r="CH60" s="142">
        <f>IF((I60-'Resultados ISO 140-4'!$K$13)&gt;0,I60-'Resultados ISO 140-4'!$K$13,0)</f>
        <v>0</v>
      </c>
      <c r="CI60" s="142">
        <f>IF((J60-'Resultados ISO 140-4'!$L$13)&gt;0,J60-'Resultados ISO 140-4'!$L$13,0)</f>
        <v>0</v>
      </c>
      <c r="CJ60" s="142">
        <f>IF((K60-'Resultados ISO 140-4'!$M$13)&gt;0,K60-'Resultados ISO 140-4'!$M$13,0)</f>
        <v>0</v>
      </c>
      <c r="CK60" s="142">
        <f>IF((L60-'Resultados ISO 140-4'!$N$13)&gt;0,L60-'Resultados ISO 140-4'!$N$13,0)</f>
        <v>0</v>
      </c>
      <c r="CL60" s="142">
        <f>IF((M60-'Resultados ISO 140-4'!$O$13)&gt;0,M60-'Resultados ISO 140-4'!$O$13,0)</f>
        <v>0</v>
      </c>
      <c r="CM60" s="142">
        <f>IF((N60-'Resultados ISO 140-4'!$P$13)&gt;0,N60-'Resultados ISO 140-4'!$P$13,0)</f>
        <v>0</v>
      </c>
      <c r="CN60" s="142">
        <f>IF((O60-'Resultados ISO 140-4'!$Q$13)&gt;0,O60-'Resultados ISO 140-4'!$Q$13,0)</f>
        <v>0</v>
      </c>
      <c r="CO60" s="142">
        <f>IF((P60-'Resultados ISO 140-4'!$R$13)&gt;0,P60-'Resultados ISO 140-4'!$R$13,0)</f>
        <v>0</v>
      </c>
      <c r="CP60" s="142">
        <f>IF((Q60-'Resultados ISO 140-4'!$S$13)&gt;0,Q60-'Resultados ISO 140-4'!$S$13,0)</f>
        <v>0</v>
      </c>
      <c r="CQ60" s="142">
        <f>IF((R60-'Resultados ISO 140-4'!$T$13)&gt;0,R60-'Resultados ISO 140-4'!$T$13,0)</f>
        <v>0</v>
      </c>
      <c r="CR60" s="143">
        <f>IF((S60-'Resultados ISO 140-4'!$U$13)&gt;0,S60-'Resultados ISO 140-4'!$U$13,0)</f>
        <v>0</v>
      </c>
      <c r="CS60" s="127">
        <f t="shared" si="32"/>
        <v>0</v>
      </c>
      <c r="CT60" s="128">
        <f t="shared" si="27"/>
        <v>28</v>
      </c>
      <c r="CU60" s="118">
        <f t="shared" si="33"/>
        <v>0</v>
      </c>
      <c r="CV60" s="118">
        <f t="shared" si="28"/>
        <v>0</v>
      </c>
    </row>
    <row r="61" spans="2:100" ht="14.25">
      <c r="B61" s="129">
        <v>25</v>
      </c>
      <c r="C61" s="147">
        <f t="shared" si="34"/>
        <v>8</v>
      </c>
      <c r="D61" s="132">
        <f t="shared" si="35"/>
        <v>11</v>
      </c>
      <c r="E61" s="132">
        <f t="shared" si="36"/>
        <v>14</v>
      </c>
      <c r="F61" s="132">
        <f t="shared" si="37"/>
        <v>17</v>
      </c>
      <c r="G61" s="132">
        <f t="shared" si="38"/>
        <v>20</v>
      </c>
      <c r="H61" s="132">
        <f t="shared" si="39"/>
        <v>23</v>
      </c>
      <c r="I61" s="132">
        <f t="shared" si="40"/>
        <v>26</v>
      </c>
      <c r="J61" s="132">
        <f t="shared" si="41"/>
        <v>27</v>
      </c>
      <c r="K61" s="132">
        <f t="shared" si="42"/>
        <v>28</v>
      </c>
      <c r="L61" s="132">
        <f t="shared" si="43"/>
        <v>29</v>
      </c>
      <c r="M61" s="132">
        <f t="shared" si="44"/>
        <v>30</v>
      </c>
      <c r="N61" s="132">
        <f t="shared" si="45"/>
        <v>31</v>
      </c>
      <c r="O61" s="132">
        <f t="shared" si="46"/>
        <v>31</v>
      </c>
      <c r="P61" s="132">
        <f t="shared" si="47"/>
        <v>31</v>
      </c>
      <c r="Q61" s="132">
        <f t="shared" si="48"/>
        <v>31</v>
      </c>
      <c r="R61" s="132">
        <f t="shared" si="49"/>
        <v>31</v>
      </c>
      <c r="S61" s="133">
        <f t="shared" si="50"/>
        <v>31</v>
      </c>
      <c r="U61" s="147">
        <f>IF((C61-'Resultados ISO 140-4'!$E$7)&gt;0,C61-'Resultados ISO 140-4'!$E$7,0)</f>
        <v>0</v>
      </c>
      <c r="V61" s="132">
        <f>IF((D61-'Resultados ISO 140-4'!$F$7)&gt;0,D61-'Resultados ISO 140-4'!$F$7,0)</f>
        <v>0</v>
      </c>
      <c r="W61" s="132">
        <f>IF((E61-'Resultados ISO 140-4'!$G$7)&gt;0,E61-'Resultados ISO 140-4'!$G$7,0)</f>
        <v>0</v>
      </c>
      <c r="X61" s="132">
        <f>IF((F61-'Resultados ISO 140-4'!$H$7)&gt;0,F61-'Resultados ISO 140-4'!$H$7,0)</f>
        <v>0</v>
      </c>
      <c r="Y61" s="132">
        <f>IF((G61-'Resultados ISO 140-4'!$I$7)&gt;0,G61-'Resultados ISO 140-4'!$I$7,0)</f>
        <v>0</v>
      </c>
      <c r="Z61" s="132">
        <f>IF((H61-'Resultados ISO 140-4'!$J$7)&gt;0,H61-'Resultados ISO 140-4'!$J$7,0)</f>
        <v>0</v>
      </c>
      <c r="AA61" s="132">
        <f>IF((I61-'Resultados ISO 140-4'!$K$7)&gt;0,I61-'Resultados ISO 140-4'!$K$7,0)</f>
        <v>0</v>
      </c>
      <c r="AB61" s="132">
        <f>IF((J61-'Resultados ISO 140-4'!$L$7)&gt;0,J61-'Resultados ISO 140-4'!$L$7,0)</f>
        <v>0</v>
      </c>
      <c r="AC61" s="132">
        <f>IF((K61-'Resultados ISO 140-4'!$M$7)&gt;0,K61-'Resultados ISO 140-4'!$M$7,0)</f>
        <v>0</v>
      </c>
      <c r="AD61" s="132">
        <f>IF((L61-'Resultados ISO 140-4'!$N$7)&gt;0,L61-'Resultados ISO 140-4'!$N$7,0)</f>
        <v>0</v>
      </c>
      <c r="AE61" s="132">
        <f>IF((M61-'Resultados ISO 140-4'!$O$7)&gt;0,M61-'Resultados ISO 140-4'!$O$7,0)</f>
        <v>0</v>
      </c>
      <c r="AF61" s="132">
        <f>IF((N61-'Resultados ISO 140-4'!$P$7)&gt;0,N61-'Resultados ISO 140-4'!$P$7,0)</f>
        <v>0</v>
      </c>
      <c r="AG61" s="132">
        <f>IF((O61-'Resultados ISO 140-4'!$Q$7)&gt;0,O61-'Resultados ISO 140-4'!$Q$7,0)</f>
        <v>0</v>
      </c>
      <c r="AH61" s="132">
        <f>IF((P61-'Resultados ISO 140-4'!$R$7)&gt;0,P61-'Resultados ISO 140-4'!$R$7,0)</f>
        <v>0</v>
      </c>
      <c r="AI61" s="132">
        <f>IF((Q61-'Resultados ISO 140-4'!$S$7)&gt;0,Q61-'Resultados ISO 140-4'!$S$7,0)</f>
        <v>0</v>
      </c>
      <c r="AJ61" s="133">
        <f>IF((R61-'Resultados ISO 140-4'!$T$7)&gt;0,R61-'Resultados ISO 140-4'!$T$7,0)</f>
        <v>0</v>
      </c>
      <c r="AK61" s="148">
        <f t="shared" si="21"/>
        <v>0</v>
      </c>
      <c r="AL61" s="118">
        <f t="shared" si="29"/>
        <v>0</v>
      </c>
      <c r="AM61" s="116">
        <f t="shared" si="22"/>
        <v>0</v>
      </c>
      <c r="AO61" s="147">
        <f>IF((C61-'Resultados ISO 140-4'!$E$9)&gt;0,C61-'Resultados ISO 140-4'!$E$9,0)</f>
        <v>0</v>
      </c>
      <c r="AP61" s="132">
        <f>IF((D61-'Resultados ISO 140-4'!$F$9)&gt;0,D61-'Resultados ISO 140-4'!$F$9,0)</f>
        <v>0</v>
      </c>
      <c r="AQ61" s="132">
        <f>IF((E61-'Resultados ISO 140-4'!$G$9)&gt;0,E61-'Resultados ISO 140-4'!$G$9,0)</f>
        <v>0</v>
      </c>
      <c r="AR61" s="132">
        <f>IF((F61-'Resultados ISO 140-4'!$H$9)&gt;0,F61-'Resultados ISO 140-4'!$H$9,0)</f>
        <v>0</v>
      </c>
      <c r="AS61" s="132">
        <f>IF((G61-'Resultados ISO 140-4'!$I$9)&gt;0,G61-'Resultados ISO 140-4'!$I$9,0)</f>
        <v>0</v>
      </c>
      <c r="AT61" s="132">
        <f>IF((H61-'Resultados ISO 140-4'!$J$9)&gt;0,H61-'Resultados ISO 140-4'!$J$9,0)</f>
        <v>0</v>
      </c>
      <c r="AU61" s="132">
        <f>IF((I61-'Resultados ISO 140-4'!$K$9)&gt;0,I61-'Resultados ISO 140-4'!$K$9,0)</f>
        <v>0</v>
      </c>
      <c r="AV61" s="132">
        <f>IF((J61-'Resultados ISO 140-4'!$L$9)&gt;0,J61-'Resultados ISO 140-4'!$L$9,0)</f>
        <v>0</v>
      </c>
      <c r="AW61" s="132">
        <f>IF((K61-'Resultados ISO 140-4'!$M$9)&gt;0,K61-'Resultados ISO 140-4'!$M$9,0)</f>
        <v>0</v>
      </c>
      <c r="AX61" s="132">
        <f>IF((L61-'Resultados ISO 140-4'!$N$9)&gt;0,L61-'Resultados ISO 140-4'!$N$9,0)</f>
        <v>0</v>
      </c>
      <c r="AY61" s="132">
        <f>IF((M61-'Resultados ISO 140-4'!$O$9)&gt;0,M61-'Resultados ISO 140-4'!$O$9,0)</f>
        <v>0</v>
      </c>
      <c r="AZ61" s="132">
        <f>IF((N61-'Resultados ISO 140-4'!$P$9)&gt;0,N61-'Resultados ISO 140-4'!$P$9,0)</f>
        <v>0</v>
      </c>
      <c r="BA61" s="132">
        <f>IF((O61-'Resultados ISO 140-4'!$Q$9)&gt;0,O61-'Resultados ISO 140-4'!$Q$9,0)</f>
        <v>0</v>
      </c>
      <c r="BB61" s="132">
        <f>IF((P61-'Resultados ISO 140-4'!$R$9)&gt;0,P61-'Resultados ISO 140-4'!$R$9,0)</f>
        <v>0</v>
      </c>
      <c r="BC61" s="132">
        <f>IF((Q61-'Resultados ISO 140-4'!$S$9)&gt;0,Q61-'Resultados ISO 140-4'!$S$9,0)</f>
        <v>0</v>
      </c>
      <c r="BD61" s="133">
        <f>IF((R61-'Resultados ISO 140-4'!$T$9)&gt;0,R61-'Resultados ISO 140-4'!$T$9,0)</f>
        <v>0</v>
      </c>
      <c r="BE61" s="128">
        <f t="shared" si="23"/>
        <v>0</v>
      </c>
      <c r="BF61" s="137">
        <f t="shared" si="30"/>
        <v>0</v>
      </c>
      <c r="BG61" s="118">
        <f t="shared" si="24"/>
        <v>0</v>
      </c>
      <c r="BH61" s="119"/>
      <c r="BI61" s="146">
        <f>IF((C61-'Resultados ISO 140-4'!$E$11)&gt;0,C61-'Resultados ISO 140-4'!$E$11,0)</f>
        <v>0</v>
      </c>
      <c r="BJ61" s="145">
        <f>IF((D61-'Resultados ISO 140-4'!$F$11)&gt;0,D61-'Resultados ISO 140-4'!$F$11,0)</f>
        <v>0</v>
      </c>
      <c r="BK61" s="145">
        <f>IF((E61-'Resultados ISO 140-4'!$G$11)&gt;0,E61-'Resultados ISO 140-4'!$G$11,0)</f>
        <v>0</v>
      </c>
      <c r="BL61" s="145">
        <f>IF((F61-'Resultados ISO 140-4'!$H$11)&gt;0,F61-'Resultados ISO 140-4'!$H$11,0)</f>
        <v>0</v>
      </c>
      <c r="BM61" s="145">
        <f>IF((G61-'Resultados ISO 140-4'!$I$11)&gt;0,G61-'Resultados ISO 140-4'!$I$11,0)</f>
        <v>0</v>
      </c>
      <c r="BN61" s="145">
        <f>IF((H61-'Resultados ISO 140-4'!$J$11)&gt;0,H61-'Resultados ISO 140-4'!$J$11,0)</f>
        <v>0</v>
      </c>
      <c r="BO61" s="145">
        <f>IF((I61-'Resultados ISO 140-4'!$K$11)&gt;0,I61-'Resultados ISO 140-4'!$K$11,0)</f>
        <v>0</v>
      </c>
      <c r="BP61" s="145">
        <f>IF((J61-'Resultados ISO 140-4'!$L$11)&gt;0,J61-'Resultados ISO 140-4'!$L$11,0)</f>
        <v>0</v>
      </c>
      <c r="BQ61" s="145">
        <f>IF((K61-'Resultados ISO 140-4'!$M$11)&gt;0,K61-'Resultados ISO 140-4'!$M$11,0)</f>
        <v>0</v>
      </c>
      <c r="BR61" s="145">
        <f>IF((L61-'Resultados ISO 140-4'!$N$11)&gt;0,L61-'Resultados ISO 140-4'!$N$11,0)</f>
        <v>0</v>
      </c>
      <c r="BS61" s="145">
        <f>IF((M61-'Resultados ISO 140-4'!$O$11)&gt;0,M61-'Resultados ISO 140-4'!$O$11,0)</f>
        <v>0</v>
      </c>
      <c r="BT61" s="145">
        <f>IF((N61-'Resultados ISO 140-4'!$P$11)&gt;0,N61-'Resultados ISO 140-4'!$P$11,0)</f>
        <v>0</v>
      </c>
      <c r="BU61" s="145">
        <f>IF((O61-'Resultados ISO 140-4'!$Q$11)&gt;0,O61-'Resultados ISO 140-4'!$Q$11,0)</f>
        <v>0</v>
      </c>
      <c r="BV61" s="145">
        <f>IF((P61-'Resultados ISO 140-4'!$R$11)&gt;0,P61-'Resultados ISO 140-4'!$R$11,0)</f>
        <v>0</v>
      </c>
      <c r="BW61" s="145">
        <f>IF((Q61-'Resultados ISO 140-4'!$S$11)&gt;0,Q61-'Resultados ISO 140-4'!$S$11,0)</f>
        <v>0</v>
      </c>
      <c r="BX61" s="144">
        <f>IF((R61-'Resultados ISO 140-4'!$T$11)&gt;0,R61-'Resultados ISO 140-4'!$T$11,0)</f>
        <v>0</v>
      </c>
      <c r="BY61" s="119">
        <f t="shared" si="25"/>
        <v>0</v>
      </c>
      <c r="BZ61" s="118">
        <f t="shared" si="31"/>
        <v>0</v>
      </c>
      <c r="CA61" s="118">
        <f t="shared" si="26"/>
        <v>0</v>
      </c>
      <c r="CB61" s="119"/>
      <c r="CC61" s="141">
        <f>IF((D61-'Resultados ISO 140-4'!$F$13)&gt;0,D61-'Resultados ISO 140-4'!$F$13,0)</f>
        <v>0</v>
      </c>
      <c r="CD61" s="142">
        <f>IF((E61-'Resultados ISO 140-4'!$G$13)&gt;0,E61-'Resultados ISO 140-4'!$G$13,0)</f>
        <v>0</v>
      </c>
      <c r="CE61" s="142">
        <f>IF((F61-'Resultados ISO 140-4'!$H$13)&gt;0,F61-'Resultados ISO 140-4'!$H$13,0)</f>
        <v>0</v>
      </c>
      <c r="CF61" s="142">
        <f>IF((G61-'Resultados ISO 140-4'!$I$13)&gt;0,G61-'Resultados ISO 140-4'!$I$13,0)</f>
        <v>0</v>
      </c>
      <c r="CG61" s="142">
        <f>IF((H61-'Resultados ISO 140-4'!$J$13)&gt;0,H61-'Resultados ISO 140-4'!$J$13,0)</f>
        <v>0</v>
      </c>
      <c r="CH61" s="142">
        <f>IF((I61-'Resultados ISO 140-4'!$K$13)&gt;0,I61-'Resultados ISO 140-4'!$K$13,0)</f>
        <v>0</v>
      </c>
      <c r="CI61" s="142">
        <f>IF((J61-'Resultados ISO 140-4'!$L$13)&gt;0,J61-'Resultados ISO 140-4'!$L$13,0)</f>
        <v>0</v>
      </c>
      <c r="CJ61" s="142">
        <f>IF((K61-'Resultados ISO 140-4'!$M$13)&gt;0,K61-'Resultados ISO 140-4'!$M$13,0)</f>
        <v>0</v>
      </c>
      <c r="CK61" s="142">
        <f>IF((L61-'Resultados ISO 140-4'!$N$13)&gt;0,L61-'Resultados ISO 140-4'!$N$13,0)</f>
        <v>0</v>
      </c>
      <c r="CL61" s="142">
        <f>IF((M61-'Resultados ISO 140-4'!$O$13)&gt;0,M61-'Resultados ISO 140-4'!$O$13,0)</f>
        <v>0</v>
      </c>
      <c r="CM61" s="142">
        <f>IF((N61-'Resultados ISO 140-4'!$P$13)&gt;0,N61-'Resultados ISO 140-4'!$P$13,0)</f>
        <v>0</v>
      </c>
      <c r="CN61" s="142">
        <f>IF((O61-'Resultados ISO 140-4'!$Q$13)&gt;0,O61-'Resultados ISO 140-4'!$Q$13,0)</f>
        <v>0</v>
      </c>
      <c r="CO61" s="142">
        <f>IF((P61-'Resultados ISO 140-4'!$R$13)&gt;0,P61-'Resultados ISO 140-4'!$R$13,0)</f>
        <v>0</v>
      </c>
      <c r="CP61" s="142">
        <f>IF((Q61-'Resultados ISO 140-4'!$S$13)&gt;0,Q61-'Resultados ISO 140-4'!$S$13,0)</f>
        <v>0</v>
      </c>
      <c r="CQ61" s="142">
        <f>IF((R61-'Resultados ISO 140-4'!$T$13)&gt;0,R61-'Resultados ISO 140-4'!$T$13,0)</f>
        <v>0</v>
      </c>
      <c r="CR61" s="143">
        <f>IF((S61-'Resultados ISO 140-4'!$U$13)&gt;0,S61-'Resultados ISO 140-4'!$U$13,0)</f>
        <v>0</v>
      </c>
      <c r="CS61" s="127">
        <f t="shared" si="32"/>
        <v>0</v>
      </c>
      <c r="CT61" s="128">
        <f t="shared" si="27"/>
        <v>27</v>
      </c>
      <c r="CU61" s="118">
        <f t="shared" si="33"/>
        <v>0</v>
      </c>
      <c r="CV61" s="118">
        <f t="shared" si="28"/>
        <v>0</v>
      </c>
    </row>
    <row r="62" spans="2:100" ht="14.25">
      <c r="B62" s="129">
        <v>26</v>
      </c>
      <c r="C62" s="147">
        <f t="shared" si="34"/>
        <v>7</v>
      </c>
      <c r="D62" s="132">
        <f t="shared" si="35"/>
        <v>10</v>
      </c>
      <c r="E62" s="132">
        <f t="shared" si="36"/>
        <v>13</v>
      </c>
      <c r="F62" s="132">
        <f t="shared" si="37"/>
        <v>16</v>
      </c>
      <c r="G62" s="132">
        <f t="shared" si="38"/>
        <v>19</v>
      </c>
      <c r="H62" s="132">
        <f t="shared" si="39"/>
        <v>22</v>
      </c>
      <c r="I62" s="132">
        <f t="shared" si="40"/>
        <v>25</v>
      </c>
      <c r="J62" s="132">
        <f t="shared" si="41"/>
        <v>26</v>
      </c>
      <c r="K62" s="132">
        <f t="shared" si="42"/>
        <v>27</v>
      </c>
      <c r="L62" s="132">
        <f t="shared" si="43"/>
        <v>28</v>
      </c>
      <c r="M62" s="132">
        <f t="shared" si="44"/>
        <v>29</v>
      </c>
      <c r="N62" s="132">
        <f t="shared" si="45"/>
        <v>30</v>
      </c>
      <c r="O62" s="132">
        <f t="shared" si="46"/>
        <v>30</v>
      </c>
      <c r="P62" s="132">
        <f t="shared" si="47"/>
        <v>30</v>
      </c>
      <c r="Q62" s="132">
        <f t="shared" si="48"/>
        <v>30</v>
      </c>
      <c r="R62" s="132">
        <f t="shared" si="49"/>
        <v>30</v>
      </c>
      <c r="S62" s="133">
        <f t="shared" si="50"/>
        <v>30</v>
      </c>
      <c r="U62" s="147">
        <f>IF((C62-'Resultados ISO 140-4'!$E$7)&gt;0,C62-'Resultados ISO 140-4'!$E$7,0)</f>
        <v>0</v>
      </c>
      <c r="V62" s="132">
        <f>IF((D62-'Resultados ISO 140-4'!$F$7)&gt;0,D62-'Resultados ISO 140-4'!$F$7,0)</f>
        <v>0</v>
      </c>
      <c r="W62" s="132">
        <f>IF((E62-'Resultados ISO 140-4'!$G$7)&gt;0,E62-'Resultados ISO 140-4'!$G$7,0)</f>
        <v>0</v>
      </c>
      <c r="X62" s="132">
        <f>IF((F62-'Resultados ISO 140-4'!$H$7)&gt;0,F62-'Resultados ISO 140-4'!$H$7,0)</f>
        <v>0</v>
      </c>
      <c r="Y62" s="132">
        <f>IF((G62-'Resultados ISO 140-4'!$I$7)&gt;0,G62-'Resultados ISO 140-4'!$I$7,0)</f>
        <v>0</v>
      </c>
      <c r="Z62" s="132">
        <f>IF((H62-'Resultados ISO 140-4'!$J$7)&gt;0,H62-'Resultados ISO 140-4'!$J$7,0)</f>
        <v>0</v>
      </c>
      <c r="AA62" s="132">
        <f>IF((I62-'Resultados ISO 140-4'!$K$7)&gt;0,I62-'Resultados ISO 140-4'!$K$7,0)</f>
        <v>0</v>
      </c>
      <c r="AB62" s="132">
        <f>IF((J62-'Resultados ISO 140-4'!$L$7)&gt;0,J62-'Resultados ISO 140-4'!$L$7,0)</f>
        <v>0</v>
      </c>
      <c r="AC62" s="132">
        <f>IF((K62-'Resultados ISO 140-4'!$M$7)&gt;0,K62-'Resultados ISO 140-4'!$M$7,0)</f>
        <v>0</v>
      </c>
      <c r="AD62" s="132">
        <f>IF((L62-'Resultados ISO 140-4'!$N$7)&gt;0,L62-'Resultados ISO 140-4'!$N$7,0)</f>
        <v>0</v>
      </c>
      <c r="AE62" s="132">
        <f>IF((M62-'Resultados ISO 140-4'!$O$7)&gt;0,M62-'Resultados ISO 140-4'!$O$7,0)</f>
        <v>0</v>
      </c>
      <c r="AF62" s="132">
        <f>IF((N62-'Resultados ISO 140-4'!$P$7)&gt;0,N62-'Resultados ISO 140-4'!$P$7,0)</f>
        <v>0</v>
      </c>
      <c r="AG62" s="132">
        <f>IF((O62-'Resultados ISO 140-4'!$Q$7)&gt;0,O62-'Resultados ISO 140-4'!$Q$7,0)</f>
        <v>0</v>
      </c>
      <c r="AH62" s="132">
        <f>IF((P62-'Resultados ISO 140-4'!$R$7)&gt;0,P62-'Resultados ISO 140-4'!$R$7,0)</f>
        <v>0</v>
      </c>
      <c r="AI62" s="132">
        <f>IF((Q62-'Resultados ISO 140-4'!$S$7)&gt;0,Q62-'Resultados ISO 140-4'!$S$7,0)</f>
        <v>0</v>
      </c>
      <c r="AJ62" s="133">
        <f>IF((R62-'Resultados ISO 140-4'!$T$7)&gt;0,R62-'Resultados ISO 140-4'!$T$7,0)</f>
        <v>0</v>
      </c>
      <c r="AK62" s="148">
        <f t="shared" si="21"/>
        <v>0</v>
      </c>
      <c r="AL62" s="118">
        <f t="shared" si="29"/>
        <v>0</v>
      </c>
      <c r="AM62" s="116">
        <f t="shared" si="22"/>
        <v>0</v>
      </c>
      <c r="AO62" s="147">
        <f>IF((C62-'Resultados ISO 140-4'!$E$9)&gt;0,C62-'Resultados ISO 140-4'!$E$9,0)</f>
        <v>0</v>
      </c>
      <c r="AP62" s="132">
        <f>IF((D62-'Resultados ISO 140-4'!$F$9)&gt;0,D62-'Resultados ISO 140-4'!$F$9,0)</f>
        <v>0</v>
      </c>
      <c r="AQ62" s="132">
        <f>IF((E62-'Resultados ISO 140-4'!$G$9)&gt;0,E62-'Resultados ISO 140-4'!$G$9,0)</f>
        <v>0</v>
      </c>
      <c r="AR62" s="132">
        <f>IF((F62-'Resultados ISO 140-4'!$H$9)&gt;0,F62-'Resultados ISO 140-4'!$H$9,0)</f>
        <v>0</v>
      </c>
      <c r="AS62" s="132">
        <f>IF((G62-'Resultados ISO 140-4'!$I$9)&gt;0,G62-'Resultados ISO 140-4'!$I$9,0)</f>
        <v>0</v>
      </c>
      <c r="AT62" s="132">
        <f>IF((H62-'Resultados ISO 140-4'!$J$9)&gt;0,H62-'Resultados ISO 140-4'!$J$9,0)</f>
        <v>0</v>
      </c>
      <c r="AU62" s="132">
        <f>IF((I62-'Resultados ISO 140-4'!$K$9)&gt;0,I62-'Resultados ISO 140-4'!$K$9,0)</f>
        <v>0</v>
      </c>
      <c r="AV62" s="132">
        <f>IF((J62-'Resultados ISO 140-4'!$L$9)&gt;0,J62-'Resultados ISO 140-4'!$L$9,0)</f>
        <v>0</v>
      </c>
      <c r="AW62" s="132">
        <f>IF((K62-'Resultados ISO 140-4'!$M$9)&gt;0,K62-'Resultados ISO 140-4'!$M$9,0)</f>
        <v>0</v>
      </c>
      <c r="AX62" s="132">
        <f>IF((L62-'Resultados ISO 140-4'!$N$9)&gt;0,L62-'Resultados ISO 140-4'!$N$9,0)</f>
        <v>0</v>
      </c>
      <c r="AY62" s="132">
        <f>IF((M62-'Resultados ISO 140-4'!$O$9)&gt;0,M62-'Resultados ISO 140-4'!$O$9,0)</f>
        <v>0</v>
      </c>
      <c r="AZ62" s="132">
        <f>IF((N62-'Resultados ISO 140-4'!$P$9)&gt;0,N62-'Resultados ISO 140-4'!$P$9,0)</f>
        <v>0</v>
      </c>
      <c r="BA62" s="132">
        <f>IF((O62-'Resultados ISO 140-4'!$Q$9)&gt;0,O62-'Resultados ISO 140-4'!$Q$9,0)</f>
        <v>0</v>
      </c>
      <c r="BB62" s="132">
        <f>IF((P62-'Resultados ISO 140-4'!$R$9)&gt;0,P62-'Resultados ISO 140-4'!$R$9,0)</f>
        <v>0</v>
      </c>
      <c r="BC62" s="132">
        <f>IF((Q62-'Resultados ISO 140-4'!$S$9)&gt;0,Q62-'Resultados ISO 140-4'!$S$9,0)</f>
        <v>0</v>
      </c>
      <c r="BD62" s="133">
        <f>IF((R62-'Resultados ISO 140-4'!$T$9)&gt;0,R62-'Resultados ISO 140-4'!$T$9,0)</f>
        <v>0</v>
      </c>
      <c r="BE62" s="128">
        <f t="shared" si="23"/>
        <v>0</v>
      </c>
      <c r="BF62" s="137">
        <f t="shared" si="30"/>
        <v>0</v>
      </c>
      <c r="BG62" s="118">
        <f t="shared" si="24"/>
        <v>0</v>
      </c>
      <c r="BH62" s="119"/>
      <c r="BI62" s="146">
        <f>IF((C62-'Resultados ISO 140-4'!$E$11)&gt;0,C62-'Resultados ISO 140-4'!$E$11,0)</f>
        <v>0</v>
      </c>
      <c r="BJ62" s="145">
        <f>IF((D62-'Resultados ISO 140-4'!$F$11)&gt;0,D62-'Resultados ISO 140-4'!$F$11,0)</f>
        <v>0</v>
      </c>
      <c r="BK62" s="145">
        <f>IF((E62-'Resultados ISO 140-4'!$G$11)&gt;0,E62-'Resultados ISO 140-4'!$G$11,0)</f>
        <v>0</v>
      </c>
      <c r="BL62" s="145">
        <f>IF((F62-'Resultados ISO 140-4'!$H$11)&gt;0,F62-'Resultados ISO 140-4'!$H$11,0)</f>
        <v>0</v>
      </c>
      <c r="BM62" s="145">
        <f>IF((G62-'Resultados ISO 140-4'!$I$11)&gt;0,G62-'Resultados ISO 140-4'!$I$11,0)</f>
        <v>0</v>
      </c>
      <c r="BN62" s="145">
        <f>IF((H62-'Resultados ISO 140-4'!$J$11)&gt;0,H62-'Resultados ISO 140-4'!$J$11,0)</f>
        <v>0</v>
      </c>
      <c r="BO62" s="145">
        <f>IF((I62-'Resultados ISO 140-4'!$K$11)&gt;0,I62-'Resultados ISO 140-4'!$K$11,0)</f>
        <v>0</v>
      </c>
      <c r="BP62" s="145">
        <f>IF((J62-'Resultados ISO 140-4'!$L$11)&gt;0,J62-'Resultados ISO 140-4'!$L$11,0)</f>
        <v>0</v>
      </c>
      <c r="BQ62" s="145">
        <f>IF((K62-'Resultados ISO 140-4'!$M$11)&gt;0,K62-'Resultados ISO 140-4'!$M$11,0)</f>
        <v>0</v>
      </c>
      <c r="BR62" s="145">
        <f>IF((L62-'Resultados ISO 140-4'!$N$11)&gt;0,L62-'Resultados ISO 140-4'!$N$11,0)</f>
        <v>0</v>
      </c>
      <c r="BS62" s="145">
        <f>IF((M62-'Resultados ISO 140-4'!$O$11)&gt;0,M62-'Resultados ISO 140-4'!$O$11,0)</f>
        <v>0</v>
      </c>
      <c r="BT62" s="145">
        <f>IF((N62-'Resultados ISO 140-4'!$P$11)&gt;0,N62-'Resultados ISO 140-4'!$P$11,0)</f>
        <v>0</v>
      </c>
      <c r="BU62" s="145">
        <f>IF((O62-'Resultados ISO 140-4'!$Q$11)&gt;0,O62-'Resultados ISO 140-4'!$Q$11,0)</f>
        <v>0</v>
      </c>
      <c r="BV62" s="145">
        <f>IF((P62-'Resultados ISO 140-4'!$R$11)&gt;0,P62-'Resultados ISO 140-4'!$R$11,0)</f>
        <v>0</v>
      </c>
      <c r="BW62" s="145">
        <f>IF((Q62-'Resultados ISO 140-4'!$S$11)&gt;0,Q62-'Resultados ISO 140-4'!$S$11,0)</f>
        <v>0</v>
      </c>
      <c r="BX62" s="144">
        <f>IF((R62-'Resultados ISO 140-4'!$T$11)&gt;0,R62-'Resultados ISO 140-4'!$T$11,0)</f>
        <v>0</v>
      </c>
      <c r="BY62" s="119">
        <f t="shared" si="25"/>
        <v>0</v>
      </c>
      <c r="BZ62" s="118">
        <f t="shared" si="31"/>
        <v>0</v>
      </c>
      <c r="CA62" s="118">
        <f t="shared" si="26"/>
        <v>0</v>
      </c>
      <c r="CB62" s="119"/>
      <c r="CC62" s="141">
        <f>IF((D62-'Resultados ISO 140-4'!$F$13)&gt;0,D62-'Resultados ISO 140-4'!$F$13,0)</f>
        <v>0</v>
      </c>
      <c r="CD62" s="142">
        <f>IF((E62-'Resultados ISO 140-4'!$G$13)&gt;0,E62-'Resultados ISO 140-4'!$G$13,0)</f>
        <v>0</v>
      </c>
      <c r="CE62" s="142">
        <f>IF((F62-'Resultados ISO 140-4'!$H$13)&gt;0,F62-'Resultados ISO 140-4'!$H$13,0)</f>
        <v>0</v>
      </c>
      <c r="CF62" s="142">
        <f>IF((G62-'Resultados ISO 140-4'!$I$13)&gt;0,G62-'Resultados ISO 140-4'!$I$13,0)</f>
        <v>0</v>
      </c>
      <c r="CG62" s="142">
        <f>IF((H62-'Resultados ISO 140-4'!$J$13)&gt;0,H62-'Resultados ISO 140-4'!$J$13,0)</f>
        <v>0</v>
      </c>
      <c r="CH62" s="142">
        <f>IF((I62-'Resultados ISO 140-4'!$K$13)&gt;0,I62-'Resultados ISO 140-4'!$K$13,0)</f>
        <v>0</v>
      </c>
      <c r="CI62" s="142">
        <f>IF((J62-'Resultados ISO 140-4'!$L$13)&gt;0,J62-'Resultados ISO 140-4'!$L$13,0)</f>
        <v>0</v>
      </c>
      <c r="CJ62" s="142">
        <f>IF((K62-'Resultados ISO 140-4'!$M$13)&gt;0,K62-'Resultados ISO 140-4'!$M$13,0)</f>
        <v>0</v>
      </c>
      <c r="CK62" s="142">
        <f>IF((L62-'Resultados ISO 140-4'!$N$13)&gt;0,L62-'Resultados ISO 140-4'!$N$13,0)</f>
        <v>0</v>
      </c>
      <c r="CL62" s="142">
        <f>IF((M62-'Resultados ISO 140-4'!$O$13)&gt;0,M62-'Resultados ISO 140-4'!$O$13,0)</f>
        <v>0</v>
      </c>
      <c r="CM62" s="142">
        <f>IF((N62-'Resultados ISO 140-4'!$P$13)&gt;0,N62-'Resultados ISO 140-4'!$P$13,0)</f>
        <v>0</v>
      </c>
      <c r="CN62" s="142">
        <f>IF((O62-'Resultados ISO 140-4'!$Q$13)&gt;0,O62-'Resultados ISO 140-4'!$Q$13,0)</f>
        <v>0</v>
      </c>
      <c r="CO62" s="142">
        <f>IF((P62-'Resultados ISO 140-4'!$R$13)&gt;0,P62-'Resultados ISO 140-4'!$R$13,0)</f>
        <v>0</v>
      </c>
      <c r="CP62" s="142">
        <f>IF((Q62-'Resultados ISO 140-4'!$S$13)&gt;0,Q62-'Resultados ISO 140-4'!$S$13,0)</f>
        <v>0</v>
      </c>
      <c r="CQ62" s="142">
        <f>IF((R62-'Resultados ISO 140-4'!$T$13)&gt;0,R62-'Resultados ISO 140-4'!$T$13,0)</f>
        <v>0</v>
      </c>
      <c r="CR62" s="143">
        <f>IF((S62-'Resultados ISO 140-4'!$U$13)&gt;0,S62-'Resultados ISO 140-4'!$U$13,0)</f>
        <v>0</v>
      </c>
      <c r="CS62" s="127">
        <f t="shared" si="32"/>
        <v>0</v>
      </c>
      <c r="CT62" s="128">
        <f t="shared" si="27"/>
        <v>26</v>
      </c>
      <c r="CU62" s="118">
        <f t="shared" si="33"/>
        <v>0</v>
      </c>
      <c r="CV62" s="118">
        <f t="shared" si="28"/>
        <v>0</v>
      </c>
    </row>
    <row r="63" spans="2:100" ht="14.25">
      <c r="B63" s="129">
        <v>27</v>
      </c>
      <c r="C63" s="147">
        <f t="shared" si="34"/>
        <v>6</v>
      </c>
      <c r="D63" s="132">
        <f t="shared" si="35"/>
        <v>9</v>
      </c>
      <c r="E63" s="132">
        <f t="shared" si="36"/>
        <v>12</v>
      </c>
      <c r="F63" s="132">
        <f t="shared" si="37"/>
        <v>15</v>
      </c>
      <c r="G63" s="132">
        <f t="shared" si="38"/>
        <v>18</v>
      </c>
      <c r="H63" s="132">
        <f t="shared" si="39"/>
        <v>21</v>
      </c>
      <c r="I63" s="132">
        <f t="shared" si="40"/>
        <v>24</v>
      </c>
      <c r="J63" s="132">
        <f t="shared" si="41"/>
        <v>25</v>
      </c>
      <c r="K63" s="132">
        <f t="shared" si="42"/>
        <v>26</v>
      </c>
      <c r="L63" s="132">
        <f t="shared" si="43"/>
        <v>27</v>
      </c>
      <c r="M63" s="132">
        <f t="shared" si="44"/>
        <v>28</v>
      </c>
      <c r="N63" s="132">
        <f t="shared" si="45"/>
        <v>29</v>
      </c>
      <c r="O63" s="132">
        <f t="shared" si="46"/>
        <v>29</v>
      </c>
      <c r="P63" s="132">
        <f t="shared" si="47"/>
        <v>29</v>
      </c>
      <c r="Q63" s="132">
        <f t="shared" si="48"/>
        <v>29</v>
      </c>
      <c r="R63" s="132">
        <f t="shared" si="49"/>
        <v>29</v>
      </c>
      <c r="S63" s="133">
        <f t="shared" si="50"/>
        <v>29</v>
      </c>
      <c r="U63" s="147">
        <f>IF((C63-'Resultados ISO 140-4'!$E$7)&gt;0,C63-'Resultados ISO 140-4'!$E$7,0)</f>
        <v>0</v>
      </c>
      <c r="V63" s="132">
        <f>IF((D63-'Resultados ISO 140-4'!$F$7)&gt;0,D63-'Resultados ISO 140-4'!$F$7,0)</f>
        <v>0</v>
      </c>
      <c r="W63" s="132">
        <f>IF((E63-'Resultados ISO 140-4'!$G$7)&gt;0,E63-'Resultados ISO 140-4'!$G$7,0)</f>
        <v>0</v>
      </c>
      <c r="X63" s="132">
        <f>IF((F63-'Resultados ISO 140-4'!$H$7)&gt;0,F63-'Resultados ISO 140-4'!$H$7,0)</f>
        <v>0</v>
      </c>
      <c r="Y63" s="132">
        <f>IF((G63-'Resultados ISO 140-4'!$I$7)&gt;0,G63-'Resultados ISO 140-4'!$I$7,0)</f>
        <v>0</v>
      </c>
      <c r="Z63" s="132">
        <f>IF((H63-'Resultados ISO 140-4'!$J$7)&gt;0,H63-'Resultados ISO 140-4'!$J$7,0)</f>
        <v>0</v>
      </c>
      <c r="AA63" s="132">
        <f>IF((I63-'Resultados ISO 140-4'!$K$7)&gt;0,I63-'Resultados ISO 140-4'!$K$7,0)</f>
        <v>0</v>
      </c>
      <c r="AB63" s="132">
        <f>IF((J63-'Resultados ISO 140-4'!$L$7)&gt;0,J63-'Resultados ISO 140-4'!$L$7,0)</f>
        <v>0</v>
      </c>
      <c r="AC63" s="132">
        <f>IF((K63-'Resultados ISO 140-4'!$M$7)&gt;0,K63-'Resultados ISO 140-4'!$M$7,0)</f>
        <v>0</v>
      </c>
      <c r="AD63" s="132">
        <f>IF((L63-'Resultados ISO 140-4'!$N$7)&gt;0,L63-'Resultados ISO 140-4'!$N$7,0)</f>
        <v>0</v>
      </c>
      <c r="AE63" s="132">
        <f>IF((M63-'Resultados ISO 140-4'!$O$7)&gt;0,M63-'Resultados ISO 140-4'!$O$7,0)</f>
        <v>0</v>
      </c>
      <c r="AF63" s="132">
        <f>IF((N63-'Resultados ISO 140-4'!$P$7)&gt;0,N63-'Resultados ISO 140-4'!$P$7,0)</f>
        <v>0</v>
      </c>
      <c r="AG63" s="132">
        <f>IF((O63-'Resultados ISO 140-4'!$Q$7)&gt;0,O63-'Resultados ISO 140-4'!$Q$7,0)</f>
        <v>0</v>
      </c>
      <c r="AH63" s="132">
        <f>IF((P63-'Resultados ISO 140-4'!$R$7)&gt;0,P63-'Resultados ISO 140-4'!$R$7,0)</f>
        <v>0</v>
      </c>
      <c r="AI63" s="132">
        <f>IF((Q63-'Resultados ISO 140-4'!$S$7)&gt;0,Q63-'Resultados ISO 140-4'!$S$7,0)</f>
        <v>0</v>
      </c>
      <c r="AJ63" s="133">
        <f>IF((R63-'Resultados ISO 140-4'!$T$7)&gt;0,R63-'Resultados ISO 140-4'!$T$7,0)</f>
        <v>0</v>
      </c>
      <c r="AK63" s="148">
        <f t="shared" si="21"/>
        <v>0</v>
      </c>
      <c r="AL63" s="118">
        <f t="shared" si="29"/>
        <v>0</v>
      </c>
      <c r="AM63" s="116">
        <f t="shared" si="22"/>
        <v>0</v>
      </c>
      <c r="AO63" s="147">
        <f>IF((C63-'Resultados ISO 140-4'!$E$9)&gt;0,C63-'Resultados ISO 140-4'!$E$9,0)</f>
        <v>0</v>
      </c>
      <c r="AP63" s="132">
        <f>IF((D63-'Resultados ISO 140-4'!$F$9)&gt;0,D63-'Resultados ISO 140-4'!$F$9,0)</f>
        <v>0</v>
      </c>
      <c r="AQ63" s="132">
        <f>IF((E63-'Resultados ISO 140-4'!$G$9)&gt;0,E63-'Resultados ISO 140-4'!$G$9,0)</f>
        <v>0</v>
      </c>
      <c r="AR63" s="132">
        <f>IF((F63-'Resultados ISO 140-4'!$H$9)&gt;0,F63-'Resultados ISO 140-4'!$H$9,0)</f>
        <v>0</v>
      </c>
      <c r="AS63" s="132">
        <f>IF((G63-'Resultados ISO 140-4'!$I$9)&gt;0,G63-'Resultados ISO 140-4'!$I$9,0)</f>
        <v>0</v>
      </c>
      <c r="AT63" s="132">
        <f>IF((H63-'Resultados ISO 140-4'!$J$9)&gt;0,H63-'Resultados ISO 140-4'!$J$9,0)</f>
        <v>0</v>
      </c>
      <c r="AU63" s="132">
        <f>IF((I63-'Resultados ISO 140-4'!$K$9)&gt;0,I63-'Resultados ISO 140-4'!$K$9,0)</f>
        <v>0</v>
      </c>
      <c r="AV63" s="132">
        <f>IF((J63-'Resultados ISO 140-4'!$L$9)&gt;0,J63-'Resultados ISO 140-4'!$L$9,0)</f>
        <v>0</v>
      </c>
      <c r="AW63" s="132">
        <f>IF((K63-'Resultados ISO 140-4'!$M$9)&gt;0,K63-'Resultados ISO 140-4'!$M$9,0)</f>
        <v>0</v>
      </c>
      <c r="AX63" s="132">
        <f>IF((L63-'Resultados ISO 140-4'!$N$9)&gt;0,L63-'Resultados ISO 140-4'!$N$9,0)</f>
        <v>0</v>
      </c>
      <c r="AY63" s="132">
        <f>IF((M63-'Resultados ISO 140-4'!$O$9)&gt;0,M63-'Resultados ISO 140-4'!$O$9,0)</f>
        <v>0</v>
      </c>
      <c r="AZ63" s="132">
        <f>IF((N63-'Resultados ISO 140-4'!$P$9)&gt;0,N63-'Resultados ISO 140-4'!$P$9,0)</f>
        <v>0</v>
      </c>
      <c r="BA63" s="132">
        <f>IF((O63-'Resultados ISO 140-4'!$Q$9)&gt;0,O63-'Resultados ISO 140-4'!$Q$9,0)</f>
        <v>0</v>
      </c>
      <c r="BB63" s="132">
        <f>IF((P63-'Resultados ISO 140-4'!$R$9)&gt;0,P63-'Resultados ISO 140-4'!$R$9,0)</f>
        <v>0</v>
      </c>
      <c r="BC63" s="132">
        <f>IF((Q63-'Resultados ISO 140-4'!$S$9)&gt;0,Q63-'Resultados ISO 140-4'!$S$9,0)</f>
        <v>0</v>
      </c>
      <c r="BD63" s="133">
        <f>IF((R63-'Resultados ISO 140-4'!$T$9)&gt;0,R63-'Resultados ISO 140-4'!$T$9,0)</f>
        <v>0</v>
      </c>
      <c r="BE63" s="128">
        <f t="shared" si="23"/>
        <v>0</v>
      </c>
      <c r="BF63" s="137">
        <f t="shared" si="30"/>
        <v>0</v>
      </c>
      <c r="BG63" s="118">
        <f t="shared" si="24"/>
        <v>0</v>
      </c>
      <c r="BH63" s="119"/>
      <c r="BI63" s="146">
        <f>IF((C63-'Resultados ISO 140-4'!$E$11)&gt;0,C63-'Resultados ISO 140-4'!$E$11,0)</f>
        <v>0</v>
      </c>
      <c r="BJ63" s="145">
        <f>IF((D63-'Resultados ISO 140-4'!$F$11)&gt;0,D63-'Resultados ISO 140-4'!$F$11,0)</f>
        <v>0</v>
      </c>
      <c r="BK63" s="145">
        <f>IF((E63-'Resultados ISO 140-4'!$G$11)&gt;0,E63-'Resultados ISO 140-4'!$G$11,0)</f>
        <v>0</v>
      </c>
      <c r="BL63" s="145">
        <f>IF((F63-'Resultados ISO 140-4'!$H$11)&gt;0,F63-'Resultados ISO 140-4'!$H$11,0)</f>
        <v>0</v>
      </c>
      <c r="BM63" s="145">
        <f>IF((G63-'Resultados ISO 140-4'!$I$11)&gt;0,G63-'Resultados ISO 140-4'!$I$11,0)</f>
        <v>0</v>
      </c>
      <c r="BN63" s="145">
        <f>IF((H63-'Resultados ISO 140-4'!$J$11)&gt;0,H63-'Resultados ISO 140-4'!$J$11,0)</f>
        <v>0</v>
      </c>
      <c r="BO63" s="145">
        <f>IF((I63-'Resultados ISO 140-4'!$K$11)&gt;0,I63-'Resultados ISO 140-4'!$K$11,0)</f>
        <v>0</v>
      </c>
      <c r="BP63" s="145">
        <f>IF((J63-'Resultados ISO 140-4'!$L$11)&gt;0,J63-'Resultados ISO 140-4'!$L$11,0)</f>
        <v>0</v>
      </c>
      <c r="BQ63" s="145">
        <f>IF((K63-'Resultados ISO 140-4'!$M$11)&gt;0,K63-'Resultados ISO 140-4'!$M$11,0)</f>
        <v>0</v>
      </c>
      <c r="BR63" s="145">
        <f>IF((L63-'Resultados ISO 140-4'!$N$11)&gt;0,L63-'Resultados ISO 140-4'!$N$11,0)</f>
        <v>0</v>
      </c>
      <c r="BS63" s="145">
        <f>IF((M63-'Resultados ISO 140-4'!$O$11)&gt;0,M63-'Resultados ISO 140-4'!$O$11,0)</f>
        <v>0</v>
      </c>
      <c r="BT63" s="145">
        <f>IF((N63-'Resultados ISO 140-4'!$P$11)&gt;0,N63-'Resultados ISO 140-4'!$P$11,0)</f>
        <v>0</v>
      </c>
      <c r="BU63" s="145">
        <f>IF((O63-'Resultados ISO 140-4'!$Q$11)&gt;0,O63-'Resultados ISO 140-4'!$Q$11,0)</f>
        <v>0</v>
      </c>
      <c r="BV63" s="145">
        <f>IF((P63-'Resultados ISO 140-4'!$R$11)&gt;0,P63-'Resultados ISO 140-4'!$R$11,0)</f>
        <v>0</v>
      </c>
      <c r="BW63" s="145">
        <f>IF((Q63-'Resultados ISO 140-4'!$S$11)&gt;0,Q63-'Resultados ISO 140-4'!$S$11,0)</f>
        <v>0</v>
      </c>
      <c r="BX63" s="144">
        <f>IF((R63-'Resultados ISO 140-4'!$T$11)&gt;0,R63-'Resultados ISO 140-4'!$T$11,0)</f>
        <v>0</v>
      </c>
      <c r="BY63" s="119">
        <f t="shared" si="25"/>
        <v>0</v>
      </c>
      <c r="BZ63" s="118">
        <f t="shared" si="31"/>
        <v>0</v>
      </c>
      <c r="CA63" s="118">
        <f t="shared" si="26"/>
        <v>0</v>
      </c>
      <c r="CB63" s="119"/>
      <c r="CC63" s="141">
        <f>IF((D63-'Resultados ISO 140-4'!$F$13)&gt;0,D63-'Resultados ISO 140-4'!$F$13,0)</f>
        <v>0</v>
      </c>
      <c r="CD63" s="142">
        <f>IF((E63-'Resultados ISO 140-4'!$G$13)&gt;0,E63-'Resultados ISO 140-4'!$G$13,0)</f>
        <v>0</v>
      </c>
      <c r="CE63" s="142">
        <f>IF((F63-'Resultados ISO 140-4'!$H$13)&gt;0,F63-'Resultados ISO 140-4'!$H$13,0)</f>
        <v>0</v>
      </c>
      <c r="CF63" s="142">
        <f>IF((G63-'Resultados ISO 140-4'!$I$13)&gt;0,G63-'Resultados ISO 140-4'!$I$13,0)</f>
        <v>0</v>
      </c>
      <c r="CG63" s="142">
        <f>IF((H63-'Resultados ISO 140-4'!$J$13)&gt;0,H63-'Resultados ISO 140-4'!$J$13,0)</f>
        <v>0</v>
      </c>
      <c r="CH63" s="142">
        <f>IF((I63-'Resultados ISO 140-4'!$K$13)&gt;0,I63-'Resultados ISO 140-4'!$K$13,0)</f>
        <v>0</v>
      </c>
      <c r="CI63" s="142">
        <f>IF((J63-'Resultados ISO 140-4'!$L$13)&gt;0,J63-'Resultados ISO 140-4'!$L$13,0)</f>
        <v>0</v>
      </c>
      <c r="CJ63" s="142">
        <f>IF((K63-'Resultados ISO 140-4'!$M$13)&gt;0,K63-'Resultados ISO 140-4'!$M$13,0)</f>
        <v>0</v>
      </c>
      <c r="CK63" s="142">
        <f>IF((L63-'Resultados ISO 140-4'!$N$13)&gt;0,L63-'Resultados ISO 140-4'!$N$13,0)</f>
        <v>0</v>
      </c>
      <c r="CL63" s="142">
        <f>IF((M63-'Resultados ISO 140-4'!$O$13)&gt;0,M63-'Resultados ISO 140-4'!$O$13,0)</f>
        <v>0</v>
      </c>
      <c r="CM63" s="142">
        <f>IF((N63-'Resultados ISO 140-4'!$P$13)&gt;0,N63-'Resultados ISO 140-4'!$P$13,0)</f>
        <v>0</v>
      </c>
      <c r="CN63" s="142">
        <f>IF((O63-'Resultados ISO 140-4'!$Q$13)&gt;0,O63-'Resultados ISO 140-4'!$Q$13,0)</f>
        <v>0</v>
      </c>
      <c r="CO63" s="142">
        <f>IF((P63-'Resultados ISO 140-4'!$R$13)&gt;0,P63-'Resultados ISO 140-4'!$R$13,0)</f>
        <v>0</v>
      </c>
      <c r="CP63" s="142">
        <f>IF((Q63-'Resultados ISO 140-4'!$S$13)&gt;0,Q63-'Resultados ISO 140-4'!$S$13,0)</f>
        <v>0</v>
      </c>
      <c r="CQ63" s="142">
        <f>IF((R63-'Resultados ISO 140-4'!$T$13)&gt;0,R63-'Resultados ISO 140-4'!$T$13,0)</f>
        <v>0</v>
      </c>
      <c r="CR63" s="143">
        <f>IF((S63-'Resultados ISO 140-4'!$U$13)&gt;0,S63-'Resultados ISO 140-4'!$U$13,0)</f>
        <v>0</v>
      </c>
      <c r="CS63" s="127">
        <f t="shared" si="32"/>
        <v>0</v>
      </c>
      <c r="CT63" s="128">
        <f t="shared" si="27"/>
        <v>25</v>
      </c>
      <c r="CU63" s="118">
        <f t="shared" si="33"/>
        <v>0</v>
      </c>
      <c r="CV63" s="118">
        <f t="shared" si="28"/>
        <v>0</v>
      </c>
    </row>
    <row r="64" spans="2:100" ht="14.25">
      <c r="B64" s="129">
        <v>28</v>
      </c>
      <c r="C64" s="147">
        <f t="shared" si="34"/>
        <v>5</v>
      </c>
      <c r="D64" s="132">
        <f t="shared" si="35"/>
        <v>8</v>
      </c>
      <c r="E64" s="132">
        <f t="shared" si="36"/>
        <v>11</v>
      </c>
      <c r="F64" s="132">
        <f t="shared" si="37"/>
        <v>14</v>
      </c>
      <c r="G64" s="132">
        <f t="shared" si="38"/>
        <v>17</v>
      </c>
      <c r="H64" s="132">
        <f t="shared" si="39"/>
        <v>20</v>
      </c>
      <c r="I64" s="132">
        <f t="shared" si="40"/>
        <v>23</v>
      </c>
      <c r="J64" s="132">
        <f t="shared" si="41"/>
        <v>24</v>
      </c>
      <c r="K64" s="132">
        <f t="shared" si="42"/>
        <v>25</v>
      </c>
      <c r="L64" s="132">
        <f t="shared" si="43"/>
        <v>26</v>
      </c>
      <c r="M64" s="132">
        <f t="shared" si="44"/>
        <v>27</v>
      </c>
      <c r="N64" s="132">
        <f t="shared" si="45"/>
        <v>28</v>
      </c>
      <c r="O64" s="132">
        <f t="shared" si="46"/>
        <v>28</v>
      </c>
      <c r="P64" s="132">
        <f t="shared" si="47"/>
        <v>28</v>
      </c>
      <c r="Q64" s="132">
        <f t="shared" si="48"/>
        <v>28</v>
      </c>
      <c r="R64" s="132">
        <f t="shared" si="49"/>
        <v>28</v>
      </c>
      <c r="S64" s="133">
        <f t="shared" si="50"/>
        <v>28</v>
      </c>
      <c r="U64" s="147">
        <f>IF((C64-'Resultados ISO 140-4'!$E$7)&gt;0,C64-'Resultados ISO 140-4'!$E$7,0)</f>
        <v>0</v>
      </c>
      <c r="V64" s="132">
        <f>IF((D64-'Resultados ISO 140-4'!$F$7)&gt;0,D64-'Resultados ISO 140-4'!$F$7,0)</f>
        <v>0</v>
      </c>
      <c r="W64" s="132">
        <f>IF((E64-'Resultados ISO 140-4'!$G$7)&gt;0,E64-'Resultados ISO 140-4'!$G$7,0)</f>
        <v>0</v>
      </c>
      <c r="X64" s="132">
        <f>IF((F64-'Resultados ISO 140-4'!$H$7)&gt;0,F64-'Resultados ISO 140-4'!$H$7,0)</f>
        <v>0</v>
      </c>
      <c r="Y64" s="132">
        <f>IF((G64-'Resultados ISO 140-4'!$I$7)&gt;0,G64-'Resultados ISO 140-4'!$I$7,0)</f>
        <v>0</v>
      </c>
      <c r="Z64" s="132">
        <f>IF((H64-'Resultados ISO 140-4'!$J$7)&gt;0,H64-'Resultados ISO 140-4'!$J$7,0)</f>
        <v>0</v>
      </c>
      <c r="AA64" s="132">
        <f>IF((I64-'Resultados ISO 140-4'!$K$7)&gt;0,I64-'Resultados ISO 140-4'!$K$7,0)</f>
        <v>0</v>
      </c>
      <c r="AB64" s="132">
        <f>IF((J64-'Resultados ISO 140-4'!$L$7)&gt;0,J64-'Resultados ISO 140-4'!$L$7,0)</f>
        <v>0</v>
      </c>
      <c r="AC64" s="132">
        <f>IF((K64-'Resultados ISO 140-4'!$M$7)&gt;0,K64-'Resultados ISO 140-4'!$M$7,0)</f>
        <v>0</v>
      </c>
      <c r="AD64" s="132">
        <f>IF((L64-'Resultados ISO 140-4'!$N$7)&gt;0,L64-'Resultados ISO 140-4'!$N$7,0)</f>
        <v>0</v>
      </c>
      <c r="AE64" s="132">
        <f>IF((M64-'Resultados ISO 140-4'!$O$7)&gt;0,M64-'Resultados ISO 140-4'!$O$7,0)</f>
        <v>0</v>
      </c>
      <c r="AF64" s="132">
        <f>IF((N64-'Resultados ISO 140-4'!$P$7)&gt;0,N64-'Resultados ISO 140-4'!$P$7,0)</f>
        <v>0</v>
      </c>
      <c r="AG64" s="132">
        <f>IF((O64-'Resultados ISO 140-4'!$Q$7)&gt;0,O64-'Resultados ISO 140-4'!$Q$7,0)</f>
        <v>0</v>
      </c>
      <c r="AH64" s="132">
        <f>IF((P64-'Resultados ISO 140-4'!$R$7)&gt;0,P64-'Resultados ISO 140-4'!$R$7,0)</f>
        <v>0</v>
      </c>
      <c r="AI64" s="132">
        <f>IF((Q64-'Resultados ISO 140-4'!$S$7)&gt;0,Q64-'Resultados ISO 140-4'!$S$7,0)</f>
        <v>0</v>
      </c>
      <c r="AJ64" s="133">
        <f>IF((R64-'Resultados ISO 140-4'!$T$7)&gt;0,R64-'Resultados ISO 140-4'!$T$7,0)</f>
        <v>0</v>
      </c>
      <c r="AK64" s="148">
        <f t="shared" si="21"/>
        <v>0</v>
      </c>
      <c r="AL64" s="118">
        <f t="shared" si="29"/>
        <v>0</v>
      </c>
      <c r="AM64" s="116">
        <f t="shared" si="22"/>
        <v>0</v>
      </c>
      <c r="AO64" s="147">
        <f>IF((C64-'Resultados ISO 140-4'!$E$9)&gt;0,C64-'Resultados ISO 140-4'!$E$9,0)</f>
        <v>0</v>
      </c>
      <c r="AP64" s="132">
        <f>IF((D64-'Resultados ISO 140-4'!$F$9)&gt;0,D64-'Resultados ISO 140-4'!$F$9,0)</f>
        <v>0</v>
      </c>
      <c r="AQ64" s="132">
        <f>IF((E64-'Resultados ISO 140-4'!$G$9)&gt;0,E64-'Resultados ISO 140-4'!$G$9,0)</f>
        <v>0</v>
      </c>
      <c r="AR64" s="132">
        <f>IF((F64-'Resultados ISO 140-4'!$H$9)&gt;0,F64-'Resultados ISO 140-4'!$H$9,0)</f>
        <v>0</v>
      </c>
      <c r="AS64" s="132">
        <f>IF((G64-'Resultados ISO 140-4'!$I$9)&gt;0,G64-'Resultados ISO 140-4'!$I$9,0)</f>
        <v>0</v>
      </c>
      <c r="AT64" s="132">
        <f>IF((H64-'Resultados ISO 140-4'!$J$9)&gt;0,H64-'Resultados ISO 140-4'!$J$9,0)</f>
        <v>0</v>
      </c>
      <c r="AU64" s="132">
        <f>IF((I64-'Resultados ISO 140-4'!$K$9)&gt;0,I64-'Resultados ISO 140-4'!$K$9,0)</f>
        <v>0</v>
      </c>
      <c r="AV64" s="132">
        <f>IF((J64-'Resultados ISO 140-4'!$L$9)&gt;0,J64-'Resultados ISO 140-4'!$L$9,0)</f>
        <v>0</v>
      </c>
      <c r="AW64" s="132">
        <f>IF((K64-'Resultados ISO 140-4'!$M$9)&gt;0,K64-'Resultados ISO 140-4'!$M$9,0)</f>
        <v>0</v>
      </c>
      <c r="AX64" s="132">
        <f>IF((L64-'Resultados ISO 140-4'!$N$9)&gt;0,L64-'Resultados ISO 140-4'!$N$9,0)</f>
        <v>0</v>
      </c>
      <c r="AY64" s="132">
        <f>IF((M64-'Resultados ISO 140-4'!$O$9)&gt;0,M64-'Resultados ISO 140-4'!$O$9,0)</f>
        <v>0</v>
      </c>
      <c r="AZ64" s="132">
        <f>IF((N64-'Resultados ISO 140-4'!$P$9)&gt;0,N64-'Resultados ISO 140-4'!$P$9,0)</f>
        <v>0</v>
      </c>
      <c r="BA64" s="132">
        <f>IF((O64-'Resultados ISO 140-4'!$Q$9)&gt;0,O64-'Resultados ISO 140-4'!$Q$9,0)</f>
        <v>0</v>
      </c>
      <c r="BB64" s="132">
        <f>IF((P64-'Resultados ISO 140-4'!$R$9)&gt;0,P64-'Resultados ISO 140-4'!$R$9,0)</f>
        <v>0</v>
      </c>
      <c r="BC64" s="132">
        <f>IF((Q64-'Resultados ISO 140-4'!$S$9)&gt;0,Q64-'Resultados ISO 140-4'!$S$9,0)</f>
        <v>0</v>
      </c>
      <c r="BD64" s="133">
        <f>IF((R64-'Resultados ISO 140-4'!$T$9)&gt;0,R64-'Resultados ISO 140-4'!$T$9,0)</f>
        <v>0</v>
      </c>
      <c r="BE64" s="128">
        <f t="shared" si="23"/>
        <v>0</v>
      </c>
      <c r="BF64" s="137">
        <f t="shared" si="30"/>
        <v>0</v>
      </c>
      <c r="BG64" s="118">
        <f t="shared" si="24"/>
        <v>0</v>
      </c>
      <c r="BH64" s="119"/>
      <c r="BI64" s="146">
        <f>IF((C64-'Resultados ISO 140-4'!$E$11)&gt;0,C64-'Resultados ISO 140-4'!$E$11,0)</f>
        <v>0</v>
      </c>
      <c r="BJ64" s="145">
        <f>IF((D64-'Resultados ISO 140-4'!$F$11)&gt;0,D64-'Resultados ISO 140-4'!$F$11,0)</f>
        <v>0</v>
      </c>
      <c r="BK64" s="145">
        <f>IF((E64-'Resultados ISO 140-4'!$G$11)&gt;0,E64-'Resultados ISO 140-4'!$G$11,0)</f>
        <v>0</v>
      </c>
      <c r="BL64" s="145">
        <f>IF((F64-'Resultados ISO 140-4'!$H$11)&gt;0,F64-'Resultados ISO 140-4'!$H$11,0)</f>
        <v>0</v>
      </c>
      <c r="BM64" s="145">
        <f>IF((G64-'Resultados ISO 140-4'!$I$11)&gt;0,G64-'Resultados ISO 140-4'!$I$11,0)</f>
        <v>0</v>
      </c>
      <c r="BN64" s="145">
        <f>IF((H64-'Resultados ISO 140-4'!$J$11)&gt;0,H64-'Resultados ISO 140-4'!$J$11,0)</f>
        <v>0</v>
      </c>
      <c r="BO64" s="145">
        <f>IF((I64-'Resultados ISO 140-4'!$K$11)&gt;0,I64-'Resultados ISO 140-4'!$K$11,0)</f>
        <v>0</v>
      </c>
      <c r="BP64" s="145">
        <f>IF((J64-'Resultados ISO 140-4'!$L$11)&gt;0,J64-'Resultados ISO 140-4'!$L$11,0)</f>
        <v>0</v>
      </c>
      <c r="BQ64" s="145">
        <f>IF((K64-'Resultados ISO 140-4'!$M$11)&gt;0,K64-'Resultados ISO 140-4'!$M$11,0)</f>
        <v>0</v>
      </c>
      <c r="BR64" s="145">
        <f>IF((L64-'Resultados ISO 140-4'!$N$11)&gt;0,L64-'Resultados ISO 140-4'!$N$11,0)</f>
        <v>0</v>
      </c>
      <c r="BS64" s="145">
        <f>IF((M64-'Resultados ISO 140-4'!$O$11)&gt;0,M64-'Resultados ISO 140-4'!$O$11,0)</f>
        <v>0</v>
      </c>
      <c r="BT64" s="145">
        <f>IF((N64-'Resultados ISO 140-4'!$P$11)&gt;0,N64-'Resultados ISO 140-4'!$P$11,0)</f>
        <v>0</v>
      </c>
      <c r="BU64" s="145">
        <f>IF((O64-'Resultados ISO 140-4'!$Q$11)&gt;0,O64-'Resultados ISO 140-4'!$Q$11,0)</f>
        <v>0</v>
      </c>
      <c r="BV64" s="145">
        <f>IF((P64-'Resultados ISO 140-4'!$R$11)&gt;0,P64-'Resultados ISO 140-4'!$R$11,0)</f>
        <v>0</v>
      </c>
      <c r="BW64" s="145">
        <f>IF((Q64-'Resultados ISO 140-4'!$S$11)&gt;0,Q64-'Resultados ISO 140-4'!$S$11,0)</f>
        <v>0</v>
      </c>
      <c r="BX64" s="144">
        <f>IF((R64-'Resultados ISO 140-4'!$T$11)&gt;0,R64-'Resultados ISO 140-4'!$T$11,0)</f>
        <v>0</v>
      </c>
      <c r="BY64" s="119">
        <f t="shared" si="25"/>
        <v>0</v>
      </c>
      <c r="BZ64" s="118">
        <f t="shared" si="31"/>
        <v>0</v>
      </c>
      <c r="CA64" s="118">
        <f t="shared" si="26"/>
        <v>0</v>
      </c>
      <c r="CB64" s="119"/>
      <c r="CC64" s="141">
        <f>IF((D64-'Resultados ISO 140-4'!$F$13)&gt;0,D64-'Resultados ISO 140-4'!$F$13,0)</f>
        <v>0</v>
      </c>
      <c r="CD64" s="142">
        <f>IF((E64-'Resultados ISO 140-4'!$G$13)&gt;0,E64-'Resultados ISO 140-4'!$G$13,0)</f>
        <v>0</v>
      </c>
      <c r="CE64" s="142">
        <f>IF((F64-'Resultados ISO 140-4'!$H$13)&gt;0,F64-'Resultados ISO 140-4'!$H$13,0)</f>
        <v>0</v>
      </c>
      <c r="CF64" s="142">
        <f>IF((G64-'Resultados ISO 140-4'!$I$13)&gt;0,G64-'Resultados ISO 140-4'!$I$13,0)</f>
        <v>0</v>
      </c>
      <c r="CG64" s="142">
        <f>IF((H64-'Resultados ISO 140-4'!$J$13)&gt;0,H64-'Resultados ISO 140-4'!$J$13,0)</f>
        <v>0</v>
      </c>
      <c r="CH64" s="142">
        <f>IF((I64-'Resultados ISO 140-4'!$K$13)&gt;0,I64-'Resultados ISO 140-4'!$K$13,0)</f>
        <v>0</v>
      </c>
      <c r="CI64" s="142">
        <f>IF((J64-'Resultados ISO 140-4'!$L$13)&gt;0,J64-'Resultados ISO 140-4'!$L$13,0)</f>
        <v>0</v>
      </c>
      <c r="CJ64" s="142">
        <f>IF((K64-'Resultados ISO 140-4'!$M$13)&gt;0,K64-'Resultados ISO 140-4'!$M$13,0)</f>
        <v>0</v>
      </c>
      <c r="CK64" s="142">
        <f>IF((L64-'Resultados ISO 140-4'!$N$13)&gt;0,L64-'Resultados ISO 140-4'!$N$13,0)</f>
        <v>0</v>
      </c>
      <c r="CL64" s="142">
        <f>IF((M64-'Resultados ISO 140-4'!$O$13)&gt;0,M64-'Resultados ISO 140-4'!$O$13,0)</f>
        <v>0</v>
      </c>
      <c r="CM64" s="142">
        <f>IF((N64-'Resultados ISO 140-4'!$P$13)&gt;0,N64-'Resultados ISO 140-4'!$P$13,0)</f>
        <v>0</v>
      </c>
      <c r="CN64" s="142">
        <f>IF((O64-'Resultados ISO 140-4'!$Q$13)&gt;0,O64-'Resultados ISO 140-4'!$Q$13,0)</f>
        <v>0</v>
      </c>
      <c r="CO64" s="142">
        <f>IF((P64-'Resultados ISO 140-4'!$R$13)&gt;0,P64-'Resultados ISO 140-4'!$R$13,0)</f>
        <v>0</v>
      </c>
      <c r="CP64" s="142">
        <f>IF((Q64-'Resultados ISO 140-4'!$S$13)&gt;0,Q64-'Resultados ISO 140-4'!$S$13,0)</f>
        <v>0</v>
      </c>
      <c r="CQ64" s="142">
        <f>IF((R64-'Resultados ISO 140-4'!$T$13)&gt;0,R64-'Resultados ISO 140-4'!$T$13,0)</f>
        <v>0</v>
      </c>
      <c r="CR64" s="143">
        <f>IF((S64-'Resultados ISO 140-4'!$U$13)&gt;0,S64-'Resultados ISO 140-4'!$U$13,0)</f>
        <v>0</v>
      </c>
      <c r="CS64" s="127">
        <f t="shared" si="32"/>
        <v>0</v>
      </c>
      <c r="CT64" s="128">
        <f t="shared" si="27"/>
        <v>24</v>
      </c>
      <c r="CU64" s="118">
        <f t="shared" si="33"/>
        <v>0</v>
      </c>
      <c r="CV64" s="118">
        <f t="shared" si="28"/>
        <v>0</v>
      </c>
    </row>
    <row r="65" spans="2:100" ht="14.25">
      <c r="B65" s="129">
        <v>29</v>
      </c>
      <c r="C65" s="147">
        <f t="shared" si="34"/>
        <v>4</v>
      </c>
      <c r="D65" s="132">
        <f t="shared" si="35"/>
        <v>7</v>
      </c>
      <c r="E65" s="132">
        <f t="shared" si="36"/>
        <v>10</v>
      </c>
      <c r="F65" s="132">
        <f t="shared" si="37"/>
        <v>13</v>
      </c>
      <c r="G65" s="132">
        <f t="shared" si="38"/>
        <v>16</v>
      </c>
      <c r="H65" s="132">
        <f t="shared" si="39"/>
        <v>19</v>
      </c>
      <c r="I65" s="132">
        <f t="shared" si="40"/>
        <v>22</v>
      </c>
      <c r="J65" s="132">
        <f t="shared" si="41"/>
        <v>23</v>
      </c>
      <c r="K65" s="132">
        <f t="shared" si="42"/>
        <v>24</v>
      </c>
      <c r="L65" s="132">
        <f t="shared" si="43"/>
        <v>25</v>
      </c>
      <c r="M65" s="132">
        <f t="shared" si="44"/>
        <v>26</v>
      </c>
      <c r="N65" s="132">
        <f t="shared" si="45"/>
        <v>27</v>
      </c>
      <c r="O65" s="132">
        <f t="shared" si="46"/>
        <v>27</v>
      </c>
      <c r="P65" s="132">
        <f t="shared" si="47"/>
        <v>27</v>
      </c>
      <c r="Q65" s="132">
        <f t="shared" si="48"/>
        <v>27</v>
      </c>
      <c r="R65" s="132">
        <f t="shared" si="49"/>
        <v>27</v>
      </c>
      <c r="S65" s="133">
        <f t="shared" si="50"/>
        <v>27</v>
      </c>
      <c r="U65" s="147">
        <f>IF((C65-'Resultados ISO 140-4'!$E$7)&gt;0,C65-'Resultados ISO 140-4'!$E$7,0)</f>
        <v>0</v>
      </c>
      <c r="V65" s="132">
        <f>IF((D65-'Resultados ISO 140-4'!$F$7)&gt;0,D65-'Resultados ISO 140-4'!$F$7,0)</f>
        <v>0</v>
      </c>
      <c r="W65" s="132">
        <f>IF((E65-'Resultados ISO 140-4'!$G$7)&gt;0,E65-'Resultados ISO 140-4'!$G$7,0)</f>
        <v>0</v>
      </c>
      <c r="X65" s="132">
        <f>IF((F65-'Resultados ISO 140-4'!$H$7)&gt;0,F65-'Resultados ISO 140-4'!$H$7,0)</f>
        <v>0</v>
      </c>
      <c r="Y65" s="132">
        <f>IF((G65-'Resultados ISO 140-4'!$I$7)&gt;0,G65-'Resultados ISO 140-4'!$I$7,0)</f>
        <v>0</v>
      </c>
      <c r="Z65" s="132">
        <f>IF((H65-'Resultados ISO 140-4'!$J$7)&gt;0,H65-'Resultados ISO 140-4'!$J$7,0)</f>
        <v>0</v>
      </c>
      <c r="AA65" s="132">
        <f>IF((I65-'Resultados ISO 140-4'!$K$7)&gt;0,I65-'Resultados ISO 140-4'!$K$7,0)</f>
        <v>0</v>
      </c>
      <c r="AB65" s="132">
        <f>IF((J65-'Resultados ISO 140-4'!$L$7)&gt;0,J65-'Resultados ISO 140-4'!$L$7,0)</f>
        <v>0</v>
      </c>
      <c r="AC65" s="132">
        <f>IF((K65-'Resultados ISO 140-4'!$M$7)&gt;0,K65-'Resultados ISO 140-4'!$M$7,0)</f>
        <v>0</v>
      </c>
      <c r="AD65" s="132">
        <f>IF((L65-'Resultados ISO 140-4'!$N$7)&gt;0,L65-'Resultados ISO 140-4'!$N$7,0)</f>
        <v>0</v>
      </c>
      <c r="AE65" s="132">
        <f>IF((M65-'Resultados ISO 140-4'!$O$7)&gt;0,M65-'Resultados ISO 140-4'!$O$7,0)</f>
        <v>0</v>
      </c>
      <c r="AF65" s="132">
        <f>IF((N65-'Resultados ISO 140-4'!$P$7)&gt;0,N65-'Resultados ISO 140-4'!$P$7,0)</f>
        <v>0</v>
      </c>
      <c r="AG65" s="132">
        <f>IF((O65-'Resultados ISO 140-4'!$Q$7)&gt;0,O65-'Resultados ISO 140-4'!$Q$7,0)</f>
        <v>0</v>
      </c>
      <c r="AH65" s="132">
        <f>IF((P65-'Resultados ISO 140-4'!$R$7)&gt;0,P65-'Resultados ISO 140-4'!$R$7,0)</f>
        <v>0</v>
      </c>
      <c r="AI65" s="132">
        <f>IF((Q65-'Resultados ISO 140-4'!$S$7)&gt;0,Q65-'Resultados ISO 140-4'!$S$7,0)</f>
        <v>0</v>
      </c>
      <c r="AJ65" s="133">
        <f>IF((R65-'Resultados ISO 140-4'!$T$7)&gt;0,R65-'Resultados ISO 140-4'!$T$7,0)</f>
        <v>0</v>
      </c>
      <c r="AK65" s="148">
        <f t="shared" si="21"/>
        <v>0</v>
      </c>
      <c r="AL65" s="118">
        <f t="shared" si="29"/>
        <v>0</v>
      </c>
      <c r="AM65" s="116">
        <f t="shared" si="22"/>
        <v>0</v>
      </c>
      <c r="AO65" s="147">
        <f>IF((C65-'Resultados ISO 140-4'!$E$9)&gt;0,C65-'Resultados ISO 140-4'!$E$9,0)</f>
        <v>0</v>
      </c>
      <c r="AP65" s="132">
        <f>IF((D65-'Resultados ISO 140-4'!$F$9)&gt;0,D65-'Resultados ISO 140-4'!$F$9,0)</f>
        <v>0</v>
      </c>
      <c r="AQ65" s="132">
        <f>IF((E65-'Resultados ISO 140-4'!$G$9)&gt;0,E65-'Resultados ISO 140-4'!$G$9,0)</f>
        <v>0</v>
      </c>
      <c r="AR65" s="132">
        <f>IF((F65-'Resultados ISO 140-4'!$H$9)&gt;0,F65-'Resultados ISO 140-4'!$H$9,0)</f>
        <v>0</v>
      </c>
      <c r="AS65" s="132">
        <f>IF((G65-'Resultados ISO 140-4'!$I$9)&gt;0,G65-'Resultados ISO 140-4'!$I$9,0)</f>
        <v>0</v>
      </c>
      <c r="AT65" s="132">
        <f>IF((H65-'Resultados ISO 140-4'!$J$9)&gt;0,H65-'Resultados ISO 140-4'!$J$9,0)</f>
        <v>0</v>
      </c>
      <c r="AU65" s="132">
        <f>IF((I65-'Resultados ISO 140-4'!$K$9)&gt;0,I65-'Resultados ISO 140-4'!$K$9,0)</f>
        <v>0</v>
      </c>
      <c r="AV65" s="132">
        <f>IF((J65-'Resultados ISO 140-4'!$L$9)&gt;0,J65-'Resultados ISO 140-4'!$L$9,0)</f>
        <v>0</v>
      </c>
      <c r="AW65" s="132">
        <f>IF((K65-'Resultados ISO 140-4'!$M$9)&gt;0,K65-'Resultados ISO 140-4'!$M$9,0)</f>
        <v>0</v>
      </c>
      <c r="AX65" s="132">
        <f>IF((L65-'Resultados ISO 140-4'!$N$9)&gt;0,L65-'Resultados ISO 140-4'!$N$9,0)</f>
        <v>0</v>
      </c>
      <c r="AY65" s="132">
        <f>IF((M65-'Resultados ISO 140-4'!$O$9)&gt;0,M65-'Resultados ISO 140-4'!$O$9,0)</f>
        <v>0</v>
      </c>
      <c r="AZ65" s="132">
        <f>IF((N65-'Resultados ISO 140-4'!$P$9)&gt;0,N65-'Resultados ISO 140-4'!$P$9,0)</f>
        <v>0</v>
      </c>
      <c r="BA65" s="132">
        <f>IF((O65-'Resultados ISO 140-4'!$Q$9)&gt;0,O65-'Resultados ISO 140-4'!$Q$9,0)</f>
        <v>0</v>
      </c>
      <c r="BB65" s="132">
        <f>IF((P65-'Resultados ISO 140-4'!$R$9)&gt;0,P65-'Resultados ISO 140-4'!$R$9,0)</f>
        <v>0</v>
      </c>
      <c r="BC65" s="132">
        <f>IF((Q65-'Resultados ISO 140-4'!$S$9)&gt;0,Q65-'Resultados ISO 140-4'!$S$9,0)</f>
        <v>0</v>
      </c>
      <c r="BD65" s="133">
        <f>IF((R65-'Resultados ISO 140-4'!$T$9)&gt;0,R65-'Resultados ISO 140-4'!$T$9,0)</f>
        <v>0</v>
      </c>
      <c r="BE65" s="128">
        <f t="shared" si="23"/>
        <v>0</v>
      </c>
      <c r="BF65" s="137">
        <f t="shared" si="30"/>
        <v>0</v>
      </c>
      <c r="BG65" s="118">
        <f t="shared" si="24"/>
        <v>0</v>
      </c>
      <c r="BH65" s="119"/>
      <c r="BI65" s="146">
        <f>IF((C65-'Resultados ISO 140-4'!$E$11)&gt;0,C65-'Resultados ISO 140-4'!$E$11,0)</f>
        <v>0</v>
      </c>
      <c r="BJ65" s="145">
        <f>IF((D65-'Resultados ISO 140-4'!$F$11)&gt;0,D65-'Resultados ISO 140-4'!$F$11,0)</f>
        <v>0</v>
      </c>
      <c r="BK65" s="145">
        <f>IF((E65-'Resultados ISO 140-4'!$G$11)&gt;0,E65-'Resultados ISO 140-4'!$G$11,0)</f>
        <v>0</v>
      </c>
      <c r="BL65" s="145">
        <f>IF((F65-'Resultados ISO 140-4'!$H$11)&gt;0,F65-'Resultados ISO 140-4'!$H$11,0)</f>
        <v>0</v>
      </c>
      <c r="BM65" s="145">
        <f>IF((G65-'Resultados ISO 140-4'!$I$11)&gt;0,G65-'Resultados ISO 140-4'!$I$11,0)</f>
        <v>0</v>
      </c>
      <c r="BN65" s="145">
        <f>IF((H65-'Resultados ISO 140-4'!$J$11)&gt;0,H65-'Resultados ISO 140-4'!$J$11,0)</f>
        <v>0</v>
      </c>
      <c r="BO65" s="145">
        <f>IF((I65-'Resultados ISO 140-4'!$K$11)&gt;0,I65-'Resultados ISO 140-4'!$K$11,0)</f>
        <v>0</v>
      </c>
      <c r="BP65" s="145">
        <f>IF((J65-'Resultados ISO 140-4'!$L$11)&gt;0,J65-'Resultados ISO 140-4'!$L$11,0)</f>
        <v>0</v>
      </c>
      <c r="BQ65" s="145">
        <f>IF((K65-'Resultados ISO 140-4'!$M$11)&gt;0,K65-'Resultados ISO 140-4'!$M$11,0)</f>
        <v>0</v>
      </c>
      <c r="BR65" s="145">
        <f>IF((L65-'Resultados ISO 140-4'!$N$11)&gt;0,L65-'Resultados ISO 140-4'!$N$11,0)</f>
        <v>0</v>
      </c>
      <c r="BS65" s="145">
        <f>IF((M65-'Resultados ISO 140-4'!$O$11)&gt;0,M65-'Resultados ISO 140-4'!$O$11,0)</f>
        <v>0</v>
      </c>
      <c r="BT65" s="145">
        <f>IF((N65-'Resultados ISO 140-4'!$P$11)&gt;0,N65-'Resultados ISO 140-4'!$P$11,0)</f>
        <v>0</v>
      </c>
      <c r="BU65" s="145">
        <f>IF((O65-'Resultados ISO 140-4'!$Q$11)&gt;0,O65-'Resultados ISO 140-4'!$Q$11,0)</f>
        <v>0</v>
      </c>
      <c r="BV65" s="145">
        <f>IF((P65-'Resultados ISO 140-4'!$R$11)&gt;0,P65-'Resultados ISO 140-4'!$R$11,0)</f>
        <v>0</v>
      </c>
      <c r="BW65" s="145">
        <f>IF((Q65-'Resultados ISO 140-4'!$S$11)&gt;0,Q65-'Resultados ISO 140-4'!$S$11,0)</f>
        <v>0</v>
      </c>
      <c r="BX65" s="144">
        <f>IF((R65-'Resultados ISO 140-4'!$T$11)&gt;0,R65-'Resultados ISO 140-4'!$T$11,0)</f>
        <v>0</v>
      </c>
      <c r="BY65" s="119">
        <f t="shared" si="25"/>
        <v>0</v>
      </c>
      <c r="BZ65" s="118">
        <f t="shared" si="31"/>
        <v>0</v>
      </c>
      <c r="CA65" s="118">
        <f t="shared" si="26"/>
        <v>0</v>
      </c>
      <c r="CB65" s="119"/>
      <c r="CC65" s="141">
        <f>IF((D65-'Resultados ISO 140-4'!$F$13)&gt;0,D65-'Resultados ISO 140-4'!$F$13,0)</f>
        <v>0</v>
      </c>
      <c r="CD65" s="142">
        <f>IF((E65-'Resultados ISO 140-4'!$G$13)&gt;0,E65-'Resultados ISO 140-4'!$G$13,0)</f>
        <v>0</v>
      </c>
      <c r="CE65" s="142">
        <f>IF((F65-'Resultados ISO 140-4'!$H$13)&gt;0,F65-'Resultados ISO 140-4'!$H$13,0)</f>
        <v>0</v>
      </c>
      <c r="CF65" s="142">
        <f>IF((G65-'Resultados ISO 140-4'!$I$13)&gt;0,G65-'Resultados ISO 140-4'!$I$13,0)</f>
        <v>0</v>
      </c>
      <c r="CG65" s="142">
        <f>IF((H65-'Resultados ISO 140-4'!$J$13)&gt;0,H65-'Resultados ISO 140-4'!$J$13,0)</f>
        <v>0</v>
      </c>
      <c r="CH65" s="142">
        <f>IF((I65-'Resultados ISO 140-4'!$K$13)&gt;0,I65-'Resultados ISO 140-4'!$K$13,0)</f>
        <v>0</v>
      </c>
      <c r="CI65" s="142">
        <f>IF((J65-'Resultados ISO 140-4'!$L$13)&gt;0,J65-'Resultados ISO 140-4'!$L$13,0)</f>
        <v>0</v>
      </c>
      <c r="CJ65" s="142">
        <f>IF((K65-'Resultados ISO 140-4'!$M$13)&gt;0,K65-'Resultados ISO 140-4'!$M$13,0)</f>
        <v>0</v>
      </c>
      <c r="CK65" s="142">
        <f>IF((L65-'Resultados ISO 140-4'!$N$13)&gt;0,L65-'Resultados ISO 140-4'!$N$13,0)</f>
        <v>0</v>
      </c>
      <c r="CL65" s="142">
        <f>IF((M65-'Resultados ISO 140-4'!$O$13)&gt;0,M65-'Resultados ISO 140-4'!$O$13,0)</f>
        <v>0</v>
      </c>
      <c r="CM65" s="142">
        <f>IF((N65-'Resultados ISO 140-4'!$P$13)&gt;0,N65-'Resultados ISO 140-4'!$P$13,0)</f>
        <v>0</v>
      </c>
      <c r="CN65" s="142">
        <f>IF((O65-'Resultados ISO 140-4'!$Q$13)&gt;0,O65-'Resultados ISO 140-4'!$Q$13,0)</f>
        <v>0</v>
      </c>
      <c r="CO65" s="142">
        <f>IF((P65-'Resultados ISO 140-4'!$R$13)&gt;0,P65-'Resultados ISO 140-4'!$R$13,0)</f>
        <v>0</v>
      </c>
      <c r="CP65" s="142">
        <f>IF((Q65-'Resultados ISO 140-4'!$S$13)&gt;0,Q65-'Resultados ISO 140-4'!$S$13,0)</f>
        <v>0</v>
      </c>
      <c r="CQ65" s="142">
        <f>IF((R65-'Resultados ISO 140-4'!$T$13)&gt;0,R65-'Resultados ISO 140-4'!$T$13,0)</f>
        <v>0</v>
      </c>
      <c r="CR65" s="143">
        <f>IF((S65-'Resultados ISO 140-4'!$U$13)&gt;0,S65-'Resultados ISO 140-4'!$U$13,0)</f>
        <v>0</v>
      </c>
      <c r="CS65" s="127">
        <f t="shared" si="32"/>
        <v>0</v>
      </c>
      <c r="CT65" s="128">
        <f t="shared" si="27"/>
        <v>23</v>
      </c>
      <c r="CU65" s="118">
        <f t="shared" si="33"/>
        <v>0</v>
      </c>
      <c r="CV65" s="118">
        <f t="shared" si="28"/>
        <v>0</v>
      </c>
    </row>
    <row r="66" spans="2:100" ht="14.25">
      <c r="B66" s="156">
        <v>30</v>
      </c>
      <c r="C66" s="157">
        <f t="shared" si="34"/>
        <v>3</v>
      </c>
      <c r="D66" s="158">
        <f t="shared" si="35"/>
        <v>6</v>
      </c>
      <c r="E66" s="158">
        <f t="shared" si="36"/>
        <v>9</v>
      </c>
      <c r="F66" s="158">
        <f t="shared" si="37"/>
        <v>12</v>
      </c>
      <c r="G66" s="158">
        <f t="shared" si="38"/>
        <v>15</v>
      </c>
      <c r="H66" s="158">
        <f t="shared" si="39"/>
        <v>18</v>
      </c>
      <c r="I66" s="158">
        <f t="shared" si="40"/>
        <v>21</v>
      </c>
      <c r="J66" s="158">
        <f t="shared" si="41"/>
        <v>22</v>
      </c>
      <c r="K66" s="158">
        <f t="shared" si="42"/>
        <v>23</v>
      </c>
      <c r="L66" s="158">
        <f t="shared" si="43"/>
        <v>24</v>
      </c>
      <c r="M66" s="158">
        <f t="shared" si="44"/>
        <v>25</v>
      </c>
      <c r="N66" s="158">
        <f t="shared" si="45"/>
        <v>26</v>
      </c>
      <c r="O66" s="158">
        <f t="shared" si="46"/>
        <v>26</v>
      </c>
      <c r="P66" s="158">
        <f t="shared" si="47"/>
        <v>26</v>
      </c>
      <c r="Q66" s="158">
        <f t="shared" si="48"/>
        <v>26</v>
      </c>
      <c r="R66" s="158">
        <f t="shared" si="49"/>
        <v>26</v>
      </c>
      <c r="S66" s="159">
        <f t="shared" si="50"/>
        <v>26</v>
      </c>
      <c r="U66" s="157">
        <f>IF((C66-'Resultados ISO 140-4'!$E$7)&gt;0,C66-'Resultados ISO 140-4'!$E$7,0)</f>
        <v>0</v>
      </c>
      <c r="V66" s="158">
        <f>IF((D66-'Resultados ISO 140-4'!$F$7)&gt;0,D66-'Resultados ISO 140-4'!$F$7,0)</f>
        <v>0</v>
      </c>
      <c r="W66" s="158">
        <f>IF((E66-'Resultados ISO 140-4'!$G$7)&gt;0,E66-'Resultados ISO 140-4'!$G$7,0)</f>
        <v>0</v>
      </c>
      <c r="X66" s="158">
        <f>IF((F66-'Resultados ISO 140-4'!$H$7)&gt;0,F66-'Resultados ISO 140-4'!$H$7,0)</f>
        <v>0</v>
      </c>
      <c r="Y66" s="158">
        <f>IF((G66-'Resultados ISO 140-4'!$I$7)&gt;0,G66-'Resultados ISO 140-4'!$I$7,0)</f>
        <v>0</v>
      </c>
      <c r="Z66" s="158">
        <f>IF((H66-'Resultados ISO 140-4'!$J$7)&gt;0,H66-'Resultados ISO 140-4'!$J$7,0)</f>
        <v>0</v>
      </c>
      <c r="AA66" s="158">
        <f>IF((I66-'Resultados ISO 140-4'!$K$7)&gt;0,I66-'Resultados ISO 140-4'!$K$7,0)</f>
        <v>0</v>
      </c>
      <c r="AB66" s="158">
        <f>IF((J66-'Resultados ISO 140-4'!$L$7)&gt;0,J66-'Resultados ISO 140-4'!$L$7,0)</f>
        <v>0</v>
      </c>
      <c r="AC66" s="158">
        <f>IF((K66-'Resultados ISO 140-4'!$M$7)&gt;0,K66-'Resultados ISO 140-4'!$M$7,0)</f>
        <v>0</v>
      </c>
      <c r="AD66" s="158">
        <f>IF((L66-'Resultados ISO 140-4'!$N$7)&gt;0,L66-'Resultados ISO 140-4'!$N$7,0)</f>
        <v>0</v>
      </c>
      <c r="AE66" s="158">
        <f>IF((M66-'Resultados ISO 140-4'!$O$7)&gt;0,M66-'Resultados ISO 140-4'!$O$7,0)</f>
        <v>0</v>
      </c>
      <c r="AF66" s="158">
        <f>IF((N66-'Resultados ISO 140-4'!$P$7)&gt;0,N66-'Resultados ISO 140-4'!$P$7,0)</f>
        <v>0</v>
      </c>
      <c r="AG66" s="158">
        <f>IF((O66-'Resultados ISO 140-4'!$Q$7)&gt;0,O66-'Resultados ISO 140-4'!$Q$7,0)</f>
        <v>0</v>
      </c>
      <c r="AH66" s="158">
        <f>IF((P66-'Resultados ISO 140-4'!$R$7)&gt;0,P66-'Resultados ISO 140-4'!$R$7,0)</f>
        <v>0</v>
      </c>
      <c r="AI66" s="158">
        <f>IF((Q66-'Resultados ISO 140-4'!$S$7)&gt;0,Q66-'Resultados ISO 140-4'!$S$7,0)</f>
        <v>0</v>
      </c>
      <c r="AJ66" s="159">
        <f>IF((R66-'Resultados ISO 140-4'!$T$7)&gt;0,R66-'Resultados ISO 140-4'!$T$7,0)</f>
        <v>0</v>
      </c>
      <c r="AK66" s="148">
        <f t="shared" si="21"/>
        <v>0</v>
      </c>
      <c r="AL66" s="118">
        <f t="shared" si="29"/>
        <v>0</v>
      </c>
      <c r="AM66" s="116">
        <f t="shared" si="22"/>
        <v>0</v>
      </c>
      <c r="AO66" s="157">
        <f>IF((C66-'Resultados ISO 140-4'!$E$9)&gt;0,C66-'Resultados ISO 140-4'!$E$9,0)</f>
        <v>0</v>
      </c>
      <c r="AP66" s="158">
        <f>IF((D66-'Resultados ISO 140-4'!$F$9)&gt;0,D66-'Resultados ISO 140-4'!$F$9,0)</f>
        <v>0</v>
      </c>
      <c r="AQ66" s="158">
        <f>IF((E66-'Resultados ISO 140-4'!$G$9)&gt;0,E66-'Resultados ISO 140-4'!$G$9,0)</f>
        <v>0</v>
      </c>
      <c r="AR66" s="158">
        <f>IF((F66-'Resultados ISO 140-4'!$H$9)&gt;0,F66-'Resultados ISO 140-4'!$H$9,0)</f>
        <v>0</v>
      </c>
      <c r="AS66" s="158">
        <f>IF((G66-'Resultados ISO 140-4'!$I$9)&gt;0,G66-'Resultados ISO 140-4'!$I$9,0)</f>
        <v>0</v>
      </c>
      <c r="AT66" s="158">
        <f>IF((H66-'Resultados ISO 140-4'!$J$9)&gt;0,H66-'Resultados ISO 140-4'!$J$9,0)</f>
        <v>0</v>
      </c>
      <c r="AU66" s="158">
        <f>IF((I66-'Resultados ISO 140-4'!$K$9)&gt;0,I66-'Resultados ISO 140-4'!$K$9,0)</f>
        <v>0</v>
      </c>
      <c r="AV66" s="158">
        <f>IF((J66-'Resultados ISO 140-4'!$L$9)&gt;0,J66-'Resultados ISO 140-4'!$L$9,0)</f>
        <v>0</v>
      </c>
      <c r="AW66" s="158">
        <f>IF((K66-'Resultados ISO 140-4'!$M$9)&gt;0,K66-'Resultados ISO 140-4'!$M$9,0)</f>
        <v>0</v>
      </c>
      <c r="AX66" s="158">
        <f>IF((L66-'Resultados ISO 140-4'!$N$9)&gt;0,L66-'Resultados ISO 140-4'!$N$9,0)</f>
        <v>0</v>
      </c>
      <c r="AY66" s="158">
        <f>IF((M66-'Resultados ISO 140-4'!$O$9)&gt;0,M66-'Resultados ISO 140-4'!$O$9,0)</f>
        <v>0</v>
      </c>
      <c r="AZ66" s="158">
        <f>IF((N66-'Resultados ISO 140-4'!$P$9)&gt;0,N66-'Resultados ISO 140-4'!$P$9,0)</f>
        <v>0</v>
      </c>
      <c r="BA66" s="158">
        <f>IF((O66-'Resultados ISO 140-4'!$Q$9)&gt;0,O66-'Resultados ISO 140-4'!$Q$9,0)</f>
        <v>0</v>
      </c>
      <c r="BB66" s="158">
        <f>IF((P66-'Resultados ISO 140-4'!$R$9)&gt;0,P66-'Resultados ISO 140-4'!$R$9,0)</f>
        <v>0</v>
      </c>
      <c r="BC66" s="158">
        <f>IF((Q66-'Resultados ISO 140-4'!$S$9)&gt;0,Q66-'Resultados ISO 140-4'!$S$9,0)</f>
        <v>0</v>
      </c>
      <c r="BD66" s="159">
        <f>IF((R66-'Resultados ISO 140-4'!$T$9)&gt;0,R66-'Resultados ISO 140-4'!$T$9,0)</f>
        <v>0</v>
      </c>
      <c r="BE66" s="128">
        <f t="shared" si="23"/>
        <v>0</v>
      </c>
      <c r="BF66" s="137">
        <f t="shared" si="30"/>
        <v>0</v>
      </c>
      <c r="BG66" s="118">
        <f t="shared" si="24"/>
        <v>0</v>
      </c>
      <c r="BH66" s="119"/>
      <c r="BI66" s="160">
        <f>IF((C66-'Resultados ISO 140-4'!$E$11)&gt;0,C66-'Resultados ISO 140-4'!$E$11,0)</f>
        <v>0</v>
      </c>
      <c r="BJ66" s="161">
        <f>IF((D66-'Resultados ISO 140-4'!$F$11)&gt;0,D66-'Resultados ISO 140-4'!$F$11,0)</f>
        <v>0</v>
      </c>
      <c r="BK66" s="161">
        <f>IF((E66-'Resultados ISO 140-4'!$G$11)&gt;0,E66-'Resultados ISO 140-4'!$G$11,0)</f>
        <v>0</v>
      </c>
      <c r="BL66" s="161">
        <f>IF((F66-'Resultados ISO 140-4'!$H$11)&gt;0,F66-'Resultados ISO 140-4'!$H$11,0)</f>
        <v>0</v>
      </c>
      <c r="BM66" s="161">
        <f>IF((G66-'Resultados ISO 140-4'!$I$11)&gt;0,G66-'Resultados ISO 140-4'!$I$11,0)</f>
        <v>0</v>
      </c>
      <c r="BN66" s="161">
        <f>IF((H66-'Resultados ISO 140-4'!$J$11)&gt;0,H66-'Resultados ISO 140-4'!$J$11,0)</f>
        <v>0</v>
      </c>
      <c r="BO66" s="161">
        <f>IF((I66-'Resultados ISO 140-4'!$K$11)&gt;0,I66-'Resultados ISO 140-4'!$K$11,0)</f>
        <v>0</v>
      </c>
      <c r="BP66" s="161">
        <f>IF((J66-'Resultados ISO 140-4'!$L$11)&gt;0,J66-'Resultados ISO 140-4'!$L$11,0)</f>
        <v>0</v>
      </c>
      <c r="BQ66" s="161">
        <f>IF((K66-'Resultados ISO 140-4'!$M$11)&gt;0,K66-'Resultados ISO 140-4'!$M$11,0)</f>
        <v>0</v>
      </c>
      <c r="BR66" s="161">
        <f>IF((L66-'Resultados ISO 140-4'!$N$11)&gt;0,L66-'Resultados ISO 140-4'!$N$11,0)</f>
        <v>0</v>
      </c>
      <c r="BS66" s="161">
        <f>IF((M66-'Resultados ISO 140-4'!$O$11)&gt;0,M66-'Resultados ISO 140-4'!$O$11,0)</f>
        <v>0</v>
      </c>
      <c r="BT66" s="161">
        <f>IF((N66-'Resultados ISO 140-4'!$P$11)&gt;0,N66-'Resultados ISO 140-4'!$P$11,0)</f>
        <v>0</v>
      </c>
      <c r="BU66" s="161">
        <f>IF((O66-'Resultados ISO 140-4'!$Q$11)&gt;0,O66-'Resultados ISO 140-4'!$Q$11,0)</f>
        <v>0</v>
      </c>
      <c r="BV66" s="161">
        <f>IF((P66-'Resultados ISO 140-4'!$R$11)&gt;0,P66-'Resultados ISO 140-4'!$R$11,0)</f>
        <v>0</v>
      </c>
      <c r="BW66" s="161">
        <f>IF((Q66-'Resultados ISO 140-4'!$S$11)&gt;0,Q66-'Resultados ISO 140-4'!$S$11,0)</f>
        <v>0</v>
      </c>
      <c r="BX66" s="162">
        <f>IF((R66-'Resultados ISO 140-4'!$T$11)&gt;0,R66-'Resultados ISO 140-4'!$T$11,0)</f>
        <v>0</v>
      </c>
      <c r="BY66" s="119">
        <f t="shared" si="25"/>
        <v>0</v>
      </c>
      <c r="BZ66" s="118">
        <f t="shared" si="31"/>
        <v>0</v>
      </c>
      <c r="CA66" s="118">
        <f t="shared" si="26"/>
        <v>0</v>
      </c>
      <c r="CB66" s="119"/>
      <c r="CC66" s="163">
        <f>IF((D66-'Resultados ISO 140-4'!$F$13)&gt;0,D66-'Resultados ISO 140-4'!$F$13,0)</f>
        <v>0</v>
      </c>
      <c r="CD66" s="164">
        <f>IF((E66-'Resultados ISO 140-4'!$G$13)&gt;0,E66-'Resultados ISO 140-4'!$G$13,0)</f>
        <v>0</v>
      </c>
      <c r="CE66" s="164">
        <f>IF((F66-'Resultados ISO 140-4'!$H$13)&gt;0,F66-'Resultados ISO 140-4'!$H$13,0)</f>
        <v>0</v>
      </c>
      <c r="CF66" s="164">
        <f>IF((G66-'Resultados ISO 140-4'!$I$13)&gt;0,G66-'Resultados ISO 140-4'!$I$13,0)</f>
        <v>0</v>
      </c>
      <c r="CG66" s="164">
        <f>IF((H66-'Resultados ISO 140-4'!$J$13)&gt;0,H66-'Resultados ISO 140-4'!$J$13,0)</f>
        <v>0</v>
      </c>
      <c r="CH66" s="164">
        <f>IF((I66-'Resultados ISO 140-4'!$K$13)&gt;0,I66-'Resultados ISO 140-4'!$K$13,0)</f>
        <v>0</v>
      </c>
      <c r="CI66" s="164">
        <f>IF((J66-'Resultados ISO 140-4'!$L$13)&gt;0,J66-'Resultados ISO 140-4'!$L$13,0)</f>
        <v>0</v>
      </c>
      <c r="CJ66" s="164">
        <f>IF((K66-'Resultados ISO 140-4'!$M$13)&gt;0,K66-'Resultados ISO 140-4'!$M$13,0)</f>
        <v>0</v>
      </c>
      <c r="CK66" s="164">
        <f>IF((L66-'Resultados ISO 140-4'!$N$13)&gt;0,L66-'Resultados ISO 140-4'!$N$13,0)</f>
        <v>0</v>
      </c>
      <c r="CL66" s="164">
        <f>IF((M66-'Resultados ISO 140-4'!$O$13)&gt;0,M66-'Resultados ISO 140-4'!$O$13,0)</f>
        <v>0</v>
      </c>
      <c r="CM66" s="164">
        <f>IF((N66-'Resultados ISO 140-4'!$P$13)&gt;0,N66-'Resultados ISO 140-4'!$P$13,0)</f>
        <v>0</v>
      </c>
      <c r="CN66" s="164">
        <f>IF((O66-'Resultados ISO 140-4'!$Q$13)&gt;0,O66-'Resultados ISO 140-4'!$Q$13,0)</f>
        <v>0</v>
      </c>
      <c r="CO66" s="164">
        <f>IF((P66-'Resultados ISO 140-4'!$R$13)&gt;0,P66-'Resultados ISO 140-4'!$R$13,0)</f>
        <v>0</v>
      </c>
      <c r="CP66" s="164">
        <f>IF((Q66-'Resultados ISO 140-4'!$S$13)&gt;0,Q66-'Resultados ISO 140-4'!$S$13,0)</f>
        <v>0</v>
      </c>
      <c r="CQ66" s="164">
        <f>IF((R66-'Resultados ISO 140-4'!$T$13)&gt;0,R66-'Resultados ISO 140-4'!$T$13,0)</f>
        <v>0</v>
      </c>
      <c r="CR66" s="165">
        <f>IF((S66-'Resultados ISO 140-4'!$U$13)&gt;0,S66-'Resultados ISO 140-4'!$U$13,0)</f>
        <v>0</v>
      </c>
      <c r="CS66" s="127">
        <f t="shared" si="32"/>
        <v>0</v>
      </c>
      <c r="CT66" s="128">
        <f t="shared" si="27"/>
        <v>22</v>
      </c>
      <c r="CU66" s="118">
        <f t="shared" si="33"/>
        <v>0</v>
      </c>
      <c r="CV66" s="118">
        <f t="shared" si="28"/>
        <v>0</v>
      </c>
    </row>
    <row r="69" spans="2:100" ht="12.75">
      <c r="U69" s="486" t="s">
        <v>46</v>
      </c>
      <c r="V69" s="421"/>
      <c r="AO69" s="486" t="s">
        <v>46</v>
      </c>
      <c r="AP69" s="421"/>
      <c r="BI69" s="486" t="s">
        <v>46</v>
      </c>
      <c r="BJ69" s="421"/>
      <c r="CC69" s="486" t="s">
        <v>46</v>
      </c>
      <c r="CD69" s="421"/>
    </row>
    <row r="70" spans="2:100" ht="12.75">
      <c r="U70" s="166" t="s">
        <v>47</v>
      </c>
      <c r="V70" s="166" t="s">
        <v>48</v>
      </c>
      <c r="AO70" s="166" t="s">
        <v>49</v>
      </c>
      <c r="AP70" s="166" t="s">
        <v>48</v>
      </c>
      <c r="BI70" s="166" t="s">
        <v>50</v>
      </c>
      <c r="BJ70" s="166" t="s">
        <v>48</v>
      </c>
      <c r="CC70" s="166" t="s">
        <v>51</v>
      </c>
      <c r="CD70" s="166" t="s">
        <v>48</v>
      </c>
    </row>
    <row r="71" spans="2:100" ht="12.75">
      <c r="U71" s="167"/>
      <c r="V71" s="168"/>
      <c r="AO71" s="167"/>
      <c r="AP71" s="168"/>
      <c r="BI71" s="167"/>
      <c r="BJ71" s="168"/>
      <c r="CC71" s="167"/>
      <c r="CD71" s="168"/>
    </row>
    <row r="72" spans="2:100" ht="12.75">
      <c r="U72" s="167"/>
      <c r="V72" s="168"/>
      <c r="AO72" s="167"/>
      <c r="AP72" s="168"/>
      <c r="BI72" s="167"/>
      <c r="BJ72" s="168"/>
      <c r="CC72" s="167"/>
      <c r="CD72" s="168"/>
    </row>
    <row r="73" spans="2:100" ht="12.75">
      <c r="U73" s="167"/>
      <c r="V73" s="168"/>
      <c r="AO73" s="167"/>
      <c r="AP73" s="168"/>
      <c r="BI73" s="167"/>
      <c r="BJ73" s="168"/>
      <c r="CC73" s="167"/>
      <c r="CD73" s="168"/>
    </row>
    <row r="74" spans="2:100" ht="12.75">
      <c r="U74" s="151">
        <v>100</v>
      </c>
      <c r="V74" s="169">
        <f>VLOOKUP($W$3,B6:S66,2)</f>
        <v>44</v>
      </c>
      <c r="AO74" s="151">
        <v>100</v>
      </c>
      <c r="AP74" s="169">
        <f>VLOOKUP($AQ$3,$B$6:$S$66,2)</f>
        <v>44</v>
      </c>
      <c r="BI74" s="151">
        <v>100</v>
      </c>
      <c r="BJ74" s="169">
        <f>VLOOKUP($BK$3,$B$6:$S$66,2)</f>
        <v>45</v>
      </c>
      <c r="CC74" s="151">
        <v>100</v>
      </c>
      <c r="CD74" s="169">
        <f>VLOOKUP($CE$3,$B$6:$S$66,2)</f>
        <v>44</v>
      </c>
    </row>
    <row r="75" spans="2:100" ht="12.75">
      <c r="U75" s="151">
        <v>125</v>
      </c>
      <c r="V75" s="169">
        <f>VLOOKUP($W$3,B6:S66,3)</f>
        <v>47</v>
      </c>
      <c r="AO75" s="151">
        <v>125</v>
      </c>
      <c r="AP75" s="169">
        <f>VLOOKUP($AQ$3,$B$6:$S$66,3)</f>
        <v>47</v>
      </c>
      <c r="BI75" s="151">
        <v>125</v>
      </c>
      <c r="BJ75" s="169">
        <f>VLOOKUP($BK$3,$B$6:$S$66,3)</f>
        <v>48</v>
      </c>
      <c r="CC75" s="151">
        <v>125</v>
      </c>
      <c r="CD75" s="169">
        <f>VLOOKUP($CE$3,$B$6:$S$66,3)</f>
        <v>47</v>
      </c>
    </row>
    <row r="76" spans="2:100" ht="12.75">
      <c r="U76" s="151">
        <v>160</v>
      </c>
      <c r="V76" s="169">
        <f>VLOOKUP($W$3,B6:S66,4)</f>
        <v>50</v>
      </c>
      <c r="AO76" s="151">
        <v>160</v>
      </c>
      <c r="AP76" s="169">
        <f>VLOOKUP($AQ$3,$B$6:$S$66,4)</f>
        <v>50</v>
      </c>
      <c r="BI76" s="151">
        <v>160</v>
      </c>
      <c r="BJ76" s="169">
        <f>VLOOKUP($BK$3,$B$6:$S$66,4)</f>
        <v>51</v>
      </c>
      <c r="CC76" s="151">
        <v>160</v>
      </c>
      <c r="CD76" s="169">
        <f>VLOOKUP($CE$3,$B$6:$S$66,4)</f>
        <v>50</v>
      </c>
    </row>
    <row r="77" spans="2:100" ht="12.75">
      <c r="U77" s="151">
        <v>200</v>
      </c>
      <c r="V77" s="169">
        <f>VLOOKUP($W$3,B6:S66,5)</f>
        <v>53</v>
      </c>
      <c r="AO77" s="151">
        <v>200</v>
      </c>
      <c r="AP77" s="169">
        <f>VLOOKUP($AQ$3,$B$6:$S$66,5)</f>
        <v>53</v>
      </c>
      <c r="BI77" s="151">
        <v>200</v>
      </c>
      <c r="BJ77" s="169">
        <f>VLOOKUP($BK$3,$B$6:$S$66,5)</f>
        <v>54</v>
      </c>
      <c r="CC77" s="151">
        <v>200</v>
      </c>
      <c r="CD77" s="169">
        <f>VLOOKUP($CE$3,$B$6:$S$66,5)</f>
        <v>53</v>
      </c>
    </row>
    <row r="78" spans="2:100" ht="12.75">
      <c r="U78" s="151">
        <v>250</v>
      </c>
      <c r="V78" s="169">
        <f>VLOOKUP($W$3,B6:S66,6)</f>
        <v>56</v>
      </c>
      <c r="AO78" s="151">
        <v>250</v>
      </c>
      <c r="AP78" s="169">
        <f>VLOOKUP($AQ$3,$B$6:$S$66,6)</f>
        <v>56</v>
      </c>
      <c r="BI78" s="151">
        <v>250</v>
      </c>
      <c r="BJ78" s="169">
        <f>VLOOKUP($BK$3,$B$6:$S$66,6)</f>
        <v>57</v>
      </c>
      <c r="CC78" s="151">
        <v>250</v>
      </c>
      <c r="CD78" s="169">
        <f>VLOOKUP($CE$3,$B$6:$S$66,6)</f>
        <v>56</v>
      </c>
    </row>
    <row r="79" spans="2:100" ht="12.75">
      <c r="U79" s="151">
        <v>315</v>
      </c>
      <c r="V79" s="169">
        <f>VLOOKUP($W$3,B6:S66,7)</f>
        <v>59</v>
      </c>
      <c r="AO79" s="151">
        <v>315</v>
      </c>
      <c r="AP79" s="169">
        <f>VLOOKUP($AQ$3,$B$6:$S$66,7)</f>
        <v>59</v>
      </c>
      <c r="BI79" s="151">
        <v>315</v>
      </c>
      <c r="BJ79" s="169">
        <f>VLOOKUP($BK$3,$B$6:$S$66,7)</f>
        <v>60</v>
      </c>
      <c r="CC79" s="151">
        <v>315</v>
      </c>
      <c r="CD79" s="169">
        <f>VLOOKUP($CE$3,$B$6:$S$66,7)</f>
        <v>59</v>
      </c>
    </row>
    <row r="80" spans="2:100" ht="12.75">
      <c r="U80" s="151">
        <v>400</v>
      </c>
      <c r="V80" s="169">
        <f>VLOOKUP($W$3,B6:S66,8)</f>
        <v>62</v>
      </c>
      <c r="AO80" s="151">
        <v>400</v>
      </c>
      <c r="AP80" s="169">
        <f>VLOOKUP($AQ$3,$B$6:$S$66,8)</f>
        <v>62</v>
      </c>
      <c r="BI80" s="151">
        <v>400</v>
      </c>
      <c r="BJ80" s="169">
        <f>VLOOKUP($BK$3,$B$6:$S$66,8)</f>
        <v>63</v>
      </c>
      <c r="CC80" s="151">
        <v>400</v>
      </c>
      <c r="CD80" s="169">
        <f>VLOOKUP($CE$3,$B$6:$S$66,8)</f>
        <v>62</v>
      </c>
    </row>
    <row r="81" spans="21:82" ht="12.75">
      <c r="U81" s="151">
        <v>500</v>
      </c>
      <c r="V81" s="169">
        <f>VLOOKUP($W$3,B6:S66,9)</f>
        <v>63</v>
      </c>
      <c r="AO81" s="151">
        <v>500</v>
      </c>
      <c r="AP81" s="169">
        <f>VLOOKUP($AQ$3,$B$6:$S$66,9)</f>
        <v>63</v>
      </c>
      <c r="BI81" s="151">
        <v>500</v>
      </c>
      <c r="BJ81" s="169">
        <f>VLOOKUP($BK$3,$B$6:$S$66,9)</f>
        <v>64</v>
      </c>
      <c r="CC81" s="151">
        <v>500</v>
      </c>
      <c r="CD81" s="169">
        <f>VLOOKUP($CE$3,$B$6:$S$66,9)</f>
        <v>63</v>
      </c>
    </row>
    <row r="82" spans="21:82" ht="12.75">
      <c r="U82" s="151">
        <v>630</v>
      </c>
      <c r="V82" s="169">
        <f>VLOOKUP($W$3,B6:S66,10)</f>
        <v>64</v>
      </c>
      <c r="AO82" s="151">
        <v>630</v>
      </c>
      <c r="AP82" s="169">
        <f>VLOOKUP($AQ$3,$B$6:$S$66,10)</f>
        <v>64</v>
      </c>
      <c r="BI82" s="151">
        <v>630</v>
      </c>
      <c r="BJ82" s="169">
        <f>VLOOKUP($BK$3,$B$6:$S$66,10)</f>
        <v>65</v>
      </c>
      <c r="CC82" s="151">
        <v>630</v>
      </c>
      <c r="CD82" s="169">
        <f>VLOOKUP($CE$3,$B$6:$S$66,10)</f>
        <v>64</v>
      </c>
    </row>
    <row r="83" spans="21:82" ht="12.75">
      <c r="U83" s="151">
        <v>800</v>
      </c>
      <c r="V83" s="169">
        <f>VLOOKUP($W$3,B6:S66,11)</f>
        <v>65</v>
      </c>
      <c r="AO83" s="151">
        <v>800</v>
      </c>
      <c r="AP83" s="169">
        <f>VLOOKUP($AQ$3,$B$6:$S$66,11)</f>
        <v>65</v>
      </c>
      <c r="BI83" s="151">
        <v>800</v>
      </c>
      <c r="BJ83" s="169">
        <f>VLOOKUP($BK$3,$B$6:$S$66,11)</f>
        <v>66</v>
      </c>
      <c r="CC83" s="151">
        <v>800</v>
      </c>
      <c r="CD83" s="169">
        <f>VLOOKUP($CE$3,$B$6:$S$66,11)</f>
        <v>65</v>
      </c>
    </row>
    <row r="84" spans="21:82" ht="12.75">
      <c r="U84" s="151">
        <v>1000</v>
      </c>
      <c r="V84" s="169">
        <f>VLOOKUP($W$3,B6:S66,12)</f>
        <v>66</v>
      </c>
      <c r="AO84" s="151">
        <v>1000</v>
      </c>
      <c r="AP84" s="169">
        <f>VLOOKUP($AQ$3,$B$6:$S$66,12)</f>
        <v>66</v>
      </c>
      <c r="BI84" s="151">
        <v>1000</v>
      </c>
      <c r="BJ84" s="169">
        <f>VLOOKUP($BK$3,$B$6:$S$66,12)</f>
        <v>67</v>
      </c>
      <c r="CC84" s="151">
        <v>1000</v>
      </c>
      <c r="CD84" s="169">
        <f>VLOOKUP($CE$3,$B$6:$S$66,12)</f>
        <v>66</v>
      </c>
    </row>
    <row r="85" spans="21:82" ht="12.75">
      <c r="U85" s="151">
        <v>1250</v>
      </c>
      <c r="V85" s="169">
        <f>VLOOKUP($W$3,B6:S66,13)</f>
        <v>67</v>
      </c>
      <c r="AO85" s="151">
        <v>1250</v>
      </c>
      <c r="AP85" s="169">
        <f>VLOOKUP($AQ$3,$B$6:$S$66,13)</f>
        <v>67</v>
      </c>
      <c r="BI85" s="151">
        <v>1250</v>
      </c>
      <c r="BJ85" s="169">
        <f>VLOOKUP($BK$3,$B$6:$S$66,13)</f>
        <v>68</v>
      </c>
      <c r="CC85" s="151">
        <v>1250</v>
      </c>
      <c r="CD85" s="169">
        <f>VLOOKUP($CE$3,$B$6:$S$66,13)</f>
        <v>67</v>
      </c>
    </row>
    <row r="86" spans="21:82" ht="12.75">
      <c r="U86" s="151">
        <v>1600</v>
      </c>
      <c r="V86" s="169">
        <f>VLOOKUP($W$3,B6:S66,14)</f>
        <v>67</v>
      </c>
      <c r="AO86" s="151">
        <v>1600</v>
      </c>
      <c r="AP86" s="169">
        <f>VLOOKUP($AQ$3,$B$6:$S$66,14)</f>
        <v>67</v>
      </c>
      <c r="BI86" s="151">
        <v>1600</v>
      </c>
      <c r="BJ86" s="169">
        <f>VLOOKUP($BK$3,$B$6:$S$66,14)</f>
        <v>68</v>
      </c>
      <c r="CC86" s="151">
        <v>1600</v>
      </c>
      <c r="CD86" s="169">
        <f>VLOOKUP($CE$3,$B$6:$S$66,14)</f>
        <v>67</v>
      </c>
    </row>
    <row r="87" spans="21:82" ht="12.75">
      <c r="U87" s="151">
        <v>2000</v>
      </c>
      <c r="V87" s="169">
        <f>VLOOKUP($W$3,B6:S66,15)</f>
        <v>67</v>
      </c>
      <c r="AO87" s="151">
        <v>2000</v>
      </c>
      <c r="AP87" s="169">
        <f>VLOOKUP($AQ$3,$B$6:$S$66,15)</f>
        <v>67</v>
      </c>
      <c r="BI87" s="151">
        <v>2000</v>
      </c>
      <c r="BJ87" s="169">
        <f>VLOOKUP($BK$3,$B$6:$S$66,15)</f>
        <v>68</v>
      </c>
      <c r="CC87" s="151">
        <v>2000</v>
      </c>
      <c r="CD87" s="169">
        <f>VLOOKUP($CE$3,$B$6:$S$66,15)</f>
        <v>67</v>
      </c>
    </row>
    <row r="88" spans="21:82" ht="12.75">
      <c r="U88" s="151">
        <v>2500</v>
      </c>
      <c r="V88" s="169">
        <f>VLOOKUP($W$3,B6:S66,16)</f>
        <v>67</v>
      </c>
      <c r="AO88" s="151">
        <v>2500</v>
      </c>
      <c r="AP88" s="169">
        <f>VLOOKUP($AQ$3,$B$6:$S$66,16)</f>
        <v>67</v>
      </c>
      <c r="BI88" s="151">
        <v>2500</v>
      </c>
      <c r="BJ88" s="169">
        <f>VLOOKUP($BK$3,$B$6:$S$66,16)</f>
        <v>68</v>
      </c>
      <c r="CC88" s="151">
        <v>2500</v>
      </c>
      <c r="CD88" s="169">
        <f>VLOOKUP($CE$3,$B$6:$S$66,16)</f>
        <v>67</v>
      </c>
    </row>
    <row r="89" spans="21:82" ht="12.75">
      <c r="U89" s="151">
        <v>3150</v>
      </c>
      <c r="V89" s="169">
        <f>VLOOKUP($W$3,B6:S66,17)</f>
        <v>67</v>
      </c>
      <c r="AO89" s="151">
        <v>3150</v>
      </c>
      <c r="AP89" s="169">
        <f>VLOOKUP($AQ$3,$B$6:$S$66,17)</f>
        <v>67</v>
      </c>
      <c r="BI89" s="151">
        <v>3150</v>
      </c>
      <c r="BJ89" s="169">
        <f>VLOOKUP($BK$3,$B$6:$S$66,17)</f>
        <v>68</v>
      </c>
      <c r="CC89" s="151">
        <v>3150</v>
      </c>
      <c r="CD89" s="169">
        <f>VLOOKUP($CE$3,$B$6:$S$66,17)</f>
        <v>67</v>
      </c>
    </row>
  </sheetData>
  <mergeCells count="4">
    <mergeCell ref="U69:V69"/>
    <mergeCell ref="AO69:AP69"/>
    <mergeCell ref="BI69:BJ69"/>
    <mergeCell ref="CC69:CD69"/>
  </mergeCells>
  <conditionalFormatting sqref="AL6:AM66 BF6:BG66 BZ6:CA66 CT6:CV66">
    <cfRule type="cellIs" dxfId="5" priority="1" operator="equal">
      <formula>0</formula>
    </cfRule>
  </conditionalFormatting>
  <conditionalFormatting sqref="AL6:AM66 BF6:BG66 BZ6:CA66 CU6:CV66">
    <cfRule type="cellIs" dxfId="4" priority="2" operator="not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A4:AG13"/>
  <sheetViews>
    <sheetView workbookViewId="0">
      <selection activeCell="AB17" sqref="AB17"/>
    </sheetView>
  </sheetViews>
  <sheetFormatPr baseColWidth="10" defaultColWidth="12.5703125" defaultRowHeight="15.75" customHeight="1"/>
  <cols>
    <col min="3" max="5" width="3.85546875" customWidth="1"/>
    <col min="6" max="15" width="4.5703125" bestFit="1" customWidth="1"/>
    <col min="16" max="23" width="5.5703125" bestFit="1" customWidth="1"/>
  </cols>
  <sheetData>
    <row r="4" spans="1:33" ht="15.75" customHeight="1">
      <c r="Y4" s="487" t="s">
        <v>39</v>
      </c>
      <c r="Z4" s="397"/>
      <c r="AA4" s="487" t="s">
        <v>52</v>
      </c>
      <c r="AB4" s="397"/>
      <c r="AC4" s="487" t="s">
        <v>53</v>
      </c>
      <c r="AD4" s="397"/>
    </row>
    <row r="5" spans="1:33" ht="12.75">
      <c r="C5" s="170">
        <v>50</v>
      </c>
      <c r="D5" s="170">
        <v>63</v>
      </c>
      <c r="E5" s="170">
        <v>80</v>
      </c>
      <c r="F5" s="170">
        <v>100</v>
      </c>
      <c r="G5" s="170">
        <v>125</v>
      </c>
      <c r="H5" s="170">
        <v>160</v>
      </c>
      <c r="I5" s="170">
        <v>200</v>
      </c>
      <c r="J5" s="170">
        <v>250</v>
      </c>
      <c r="K5" s="170">
        <v>315</v>
      </c>
      <c r="L5" s="170">
        <v>400</v>
      </c>
      <c r="M5" s="170">
        <v>500</v>
      </c>
      <c r="N5" s="170">
        <v>630</v>
      </c>
      <c r="O5" s="170">
        <v>800</v>
      </c>
      <c r="P5" s="170">
        <v>1000</v>
      </c>
      <c r="Q5" s="170">
        <v>1250</v>
      </c>
      <c r="R5" s="170">
        <v>1600</v>
      </c>
      <c r="S5" s="170">
        <v>2000</v>
      </c>
      <c r="T5" s="170">
        <v>2500</v>
      </c>
      <c r="U5" s="170">
        <v>3150</v>
      </c>
      <c r="V5" s="170">
        <v>4000</v>
      </c>
      <c r="W5" s="170">
        <v>5000</v>
      </c>
      <c r="Y5" s="171" t="s">
        <v>54</v>
      </c>
      <c r="Z5" s="171" t="s">
        <v>55</v>
      </c>
      <c r="AA5" s="171" t="s">
        <v>56</v>
      </c>
      <c r="AB5" s="171" t="s">
        <v>57</v>
      </c>
      <c r="AC5" s="171" t="s">
        <v>58</v>
      </c>
      <c r="AD5" s="171" t="s">
        <v>59</v>
      </c>
      <c r="AE5" s="172"/>
      <c r="AF5" s="172"/>
      <c r="AG5" s="172"/>
    </row>
    <row r="6" spans="1:33" ht="12.75">
      <c r="A6" s="173" t="s">
        <v>60</v>
      </c>
      <c r="B6" s="488" t="s">
        <v>12</v>
      </c>
      <c r="C6" s="489"/>
      <c r="D6" s="490"/>
      <c r="E6" s="491"/>
      <c r="F6" s="174">
        <v>-29</v>
      </c>
      <c r="G6" s="174">
        <v>-26</v>
      </c>
      <c r="H6" s="174">
        <v>-23</v>
      </c>
      <c r="I6" s="174">
        <v>-21</v>
      </c>
      <c r="J6" s="174">
        <v>-19</v>
      </c>
      <c r="K6" s="174">
        <v>-17</v>
      </c>
      <c r="L6" s="174">
        <v>-15</v>
      </c>
      <c r="M6" s="174">
        <v>-13</v>
      </c>
      <c r="N6" s="174">
        <v>-12</v>
      </c>
      <c r="O6" s="174">
        <v>-11</v>
      </c>
      <c r="P6" s="174">
        <v>-10</v>
      </c>
      <c r="Q6" s="174">
        <v>-9</v>
      </c>
      <c r="R6" s="174">
        <v>-9</v>
      </c>
      <c r="S6" s="174">
        <v>-9</v>
      </c>
      <c r="T6" s="174">
        <v>-9</v>
      </c>
      <c r="U6" s="174">
        <v>-9</v>
      </c>
      <c r="V6" s="492"/>
      <c r="W6" s="493"/>
      <c r="Y6" s="175">
        <f>ROUND(-10*LOG((10^((F6-'Resultados ISO 140-4'!E7)/10))+(10^((G6-'Resultados ISO 140-4'!F7)/10))+(10^((H6-'Resultados ISO 140-4'!G7)/10))+(10^((I6-'Resultados ISO 140-4'!H7)/10))+(10^((J6-'Resultados ISO 140-4'!I7)/10))+(10^((K6-'Resultados ISO 140-4'!J7)/10))+(10^((L6-'Resultados ISO 140-4'!K7)/10))+(10^((M6-'Resultados ISO 140-4'!L7)/10))+(10^((N6-'Resultados ISO 140-4'!M7)/10))+(10^((O6-'Resultados ISO 140-4'!N7)/10))+(10^((P6-'Resultados ISO 140-4'!O7)/10))+(10^((Q6-'Resultados ISO 140-4'!P7)/10))+(10^((R6-'Resultados ISO 140-4'!Q7)/10))+(10^((S6-'Resultados ISO 140-4'!R7)/10))+(10^((T6-'Resultados ISO 140-4'!S7)/10))+(10^((U6-'Resultados ISO 140-4'!T7)/10))),0)</f>
        <v>61</v>
      </c>
      <c r="Z6" s="176">
        <f>Y6-'Globales ISO 140-4'!$V$3</f>
        <v>-2</v>
      </c>
      <c r="AA6" s="175">
        <f>ROUND(-10*LOG((10^((F6-'Resultados ISO 140-4'!E9)/10))+(10^((G6-'Resultados ISO 140-4'!F9)/10))+(10^((H6-'Resultados ISO 140-4'!G9)/10))+(10^((I6-'Resultados ISO 140-4'!H9)/10))+(10^((J6-'Resultados ISO 140-4'!I9)/10))+(10^((K6-'Resultados ISO 140-4'!J9)/10))+(10^((L6-'Resultados ISO 140-4'!K9)/10))+(10^((M6-'Resultados ISO 140-4'!L9)/10))+(10^((N6-'Resultados ISO 140-4'!M9)/10))+(10^((O6-'Resultados ISO 140-4'!N9)/10))+(10^((P6-'Resultados ISO 140-4'!O9)/10))+(10^((Q6-'Resultados ISO 140-4'!P9)/10))+(10^((R6-'Resultados ISO 140-4'!Q9)/10))+(10^((S6-'Resultados ISO 140-4'!R9)/10))+(10^((T6-'Resultados ISO 140-4'!S9)/10))+(10^((U6-'Resultados ISO 140-4'!T9)/10))),0)</f>
        <v>62</v>
      </c>
      <c r="AB6" s="176">
        <f>AA6-'Globales ISO 140-4'!$AP$3</f>
        <v>-1</v>
      </c>
      <c r="AC6" s="175">
        <f>ROUND(-10*LOG((10^((F6-'Resultados ISO 140-4'!E11)/10))+(10^((G6-'Resultados ISO 140-4'!F11)/10))+(10^((H6-'Resultados ISO 140-4'!G11)/10))+(10^((I6-'Resultados ISO 140-4'!H11)/10))+(10^((J6-'Resultados ISO 140-4'!I11)/10))+(10^((K6-'Resultados ISO 140-4'!J11)/10))+(10^((L6-'Resultados ISO 140-4'!K11)/10))+(10^((M6-'Resultados ISO 140-4'!L11)/10))+(10^((N6-'Resultados ISO 140-4'!M11)/10))+(10^((O6-'Resultados ISO 140-4'!N11)/10))+(10^((P6-'Resultados ISO 140-4'!O11)/10))+(10^((Q6-'Resultados ISO 140-4'!P11)/10))+(10^((R6-'Resultados ISO 140-4'!Q11)/10))+(10^((S6-'Resultados ISO 140-4'!R11)/10))+(10^((T6-'Resultados ISO 140-4'!S11)/10))+(10^((U6-'Resultados ISO 140-4'!T11)/10))),0)</f>
        <v>62</v>
      </c>
      <c r="AD6" s="176">
        <f>AC6-'Globales ISO 140-4'!$BJ$3</f>
        <v>-2</v>
      </c>
    </row>
    <row r="7" spans="1:33" ht="12.75">
      <c r="A7" s="173" t="s">
        <v>61</v>
      </c>
      <c r="B7" s="405"/>
      <c r="C7" s="177">
        <v>-40</v>
      </c>
      <c r="D7" s="178">
        <v>-36</v>
      </c>
      <c r="E7" s="178">
        <v>-33</v>
      </c>
      <c r="F7" s="178">
        <v>-29</v>
      </c>
      <c r="G7" s="178">
        <v>-26</v>
      </c>
      <c r="H7" s="178">
        <v>-23</v>
      </c>
      <c r="I7" s="178">
        <v>-21</v>
      </c>
      <c r="J7" s="178">
        <v>-19</v>
      </c>
      <c r="K7" s="178">
        <v>-17</v>
      </c>
      <c r="L7" s="178">
        <v>-15</v>
      </c>
      <c r="M7" s="178">
        <v>-13</v>
      </c>
      <c r="N7" s="178">
        <v>-12</v>
      </c>
      <c r="O7" s="178">
        <v>-11</v>
      </c>
      <c r="P7" s="178">
        <v>-10</v>
      </c>
      <c r="Q7" s="178">
        <v>-9</v>
      </c>
      <c r="R7" s="178">
        <v>-9</v>
      </c>
      <c r="S7" s="178">
        <v>-9</v>
      </c>
      <c r="T7" s="178">
        <v>-9</v>
      </c>
      <c r="U7" s="178">
        <v>-9</v>
      </c>
      <c r="V7" s="494"/>
      <c r="W7" s="495"/>
      <c r="Y7" s="179">
        <f>ROUND(-10*LOG((10^((C7-'Resultados ISO 140-4'!B7)/10))+(10^((D7-'Resultados ISO 140-4'!C7)/10))+(10^((E7-'Resultados ISO 140-4'!D7)/10))+(10^((F7-'Resultados ISO 140-4'!E7)/10))+(10^((G7-'Resultados ISO 140-4'!F7)/10))+(10^((H7-'Resultados ISO 140-4'!G7)/10))+(10^((I7-'Resultados ISO 140-4'!H7)/10))+(10^((J7-'Resultados ISO 140-4'!I7)/10))+(10^((K7-'Resultados ISO 140-4'!J7)/10))+(10^((L7-'Resultados ISO 140-4'!K7)/10))+(10^((M7-'Resultados ISO 140-4'!L7)/10))+(10^((N7-'Resultados ISO 140-4'!M7)/10))+(10^((O7-'Resultados ISO 140-4'!N7)/10))+(10^((P7-'Resultados ISO 140-4'!O7)/10))+(10^((Q7-'Resultados ISO 140-4'!P7)/10))+(10^((R7-'Resultados ISO 140-4'!Q7)/10))+(10^((S7-'Resultados ISO 140-4'!R7)/10))+(10^((T7-'Resultados ISO 140-4'!S7)/10))+(10^((U7-'Resultados ISO 140-4'!T7)/10))),0)</f>
        <v>61</v>
      </c>
      <c r="Z7" s="180">
        <f>Y7-'Globales ISO 140-4'!$V$3</f>
        <v>-2</v>
      </c>
      <c r="AA7" s="179">
        <f>ROUND(-10*LOG((10^((C7-'Resultados ISO 140-4'!B9)/10))+(10^((D7-'Resultados ISO 140-4'!C9)/10))+(10^((E7-'Resultados ISO 140-4'!D9)/10))+(10^((F7-'Resultados ISO 140-4'!E9)/10))+(10^((G7-'Resultados ISO 140-4'!F9)/10))+(10^((H7-'Resultados ISO 140-4'!G9)/10))+(10^((I7-'Resultados ISO 140-4'!H9)/10))+(10^((J7-'Resultados ISO 140-4'!I9)/10))+(10^((K7-'Resultados ISO 140-4'!J9)/10))+(10^((L7-'Resultados ISO 140-4'!K9)/10))+(10^((M7-'Resultados ISO 140-4'!L9)/10))+(10^((N7-'Resultados ISO 140-4'!M9)/10))+(10^((O7-'Resultados ISO 140-4'!N9)/10))+(10^((P7-'Resultados ISO 140-4'!O9)/10))+(10^((Q7-'Resultados ISO 140-4'!P9)/10))+(10^((R7-'Resultados ISO 140-4'!Q9)/10))+(10^((S7-'Resultados ISO 140-4'!R9)/10))+(10^((T7-'Resultados ISO 140-4'!S9)/10))+(10^((U7-'Resultados ISO 140-4'!T9)/10))),0)</f>
        <v>61</v>
      </c>
      <c r="AB7" s="180">
        <f>AA7-'Globales ISO 140-4'!$AP$3</f>
        <v>-2</v>
      </c>
      <c r="AC7" s="179">
        <f>ROUND(-10*LOG((10^((C7-'Resultados ISO 140-4'!B11)/10))+(10^((D7-'Resultados ISO 140-4'!C11)/10))+(10^((E7-'Resultados ISO 140-4'!D11)/10))+(10^((F7-'Resultados ISO 140-4'!E11)/10))+(10^((G7-'Resultados ISO 140-4'!F11)/10))+(10^((H7-'Resultados ISO 140-4'!G11)/10))+(10^((I7-'Resultados ISO 140-4'!H11)/10))+(10^((J7-'Resultados ISO 140-4'!I11)/10))+(10^((K7-'Resultados ISO 140-4'!J11)/10))+(10^((L7-'Resultados ISO 140-4'!K11)/10))+(10^((M7-'Resultados ISO 140-4'!L11)/10))+(10^((N7-'Resultados ISO 140-4'!M11)/10))+(10^((O7-'Resultados ISO 140-4'!N11)/10))+(10^((P7-'Resultados ISO 140-4'!O11)/10))+(10^((Q7-'Resultados ISO 140-4'!P11)/10))+(10^((R7-'Resultados ISO 140-4'!Q11)/10))+(10^((S7-'Resultados ISO 140-4'!R11)/10))+(10^((T7-'Resultados ISO 140-4'!S11)/10))+(10^((U7-'Resultados ISO 140-4'!T11)/10))),0)</f>
        <v>62</v>
      </c>
      <c r="AD7" s="180">
        <f>AC7-'Globales ISO 140-4'!$BJ$3</f>
        <v>-2</v>
      </c>
    </row>
    <row r="8" spans="1:33" ht="12.75">
      <c r="A8" s="173" t="s">
        <v>62</v>
      </c>
      <c r="B8" s="405"/>
      <c r="C8" s="177">
        <v>-41</v>
      </c>
      <c r="D8" s="178">
        <v>-37</v>
      </c>
      <c r="E8" s="178">
        <v>-34</v>
      </c>
      <c r="F8" s="178">
        <v>-30</v>
      </c>
      <c r="G8" s="178">
        <v>-27</v>
      </c>
      <c r="H8" s="178">
        <v>-24</v>
      </c>
      <c r="I8" s="178">
        <v>-22</v>
      </c>
      <c r="J8" s="178">
        <v>-20</v>
      </c>
      <c r="K8" s="178">
        <v>-18</v>
      </c>
      <c r="L8" s="178">
        <v>-16</v>
      </c>
      <c r="M8" s="178">
        <v>-14</v>
      </c>
      <c r="N8" s="178">
        <v>-13</v>
      </c>
      <c r="O8" s="178">
        <v>-12</v>
      </c>
      <c r="P8" s="178">
        <v>-11</v>
      </c>
      <c r="Q8" s="178">
        <v>-10</v>
      </c>
      <c r="R8" s="178">
        <v>-10</v>
      </c>
      <c r="S8" s="178">
        <v>-10</v>
      </c>
      <c r="T8" s="178">
        <v>-10</v>
      </c>
      <c r="U8" s="178">
        <v>-10</v>
      </c>
      <c r="V8" s="178">
        <v>-10</v>
      </c>
      <c r="W8" s="181">
        <v>-10</v>
      </c>
      <c r="Y8" s="179">
        <f>ROUND(-10*LOG((10^((C8-'Resultados ISO 140-4'!B7)/10))+(10^((D8-'Resultados ISO 140-4'!C7)/10))+(10^((E8-'Resultados ISO 140-4'!D7)/10))+(10^((F8-'Resultados ISO 140-4'!E7)/10))+(10^((G8-'Resultados ISO 140-4'!F7)/10))+(10^((H8-'Resultados ISO 140-4'!G7)/10))+(10^((I8-'Resultados ISO 140-4'!H7)/10))+(10^((J8-'Resultados ISO 140-4'!I7)/10))+(10^((K8-'Resultados ISO 140-4'!J7)/10))+(10^((L8-'Resultados ISO 140-4'!K7)/10))+(10^((M8-'Resultados ISO 140-4'!L7)/10))+(10^((N8-'Resultados ISO 140-4'!M7)/10))+(10^((O8-'Resultados ISO 140-4'!N7)/10))+(10^((P8-'Resultados ISO 140-4'!O7)/10))+(10^((Q8-'Resultados ISO 140-4'!P7)/10))+(10^((R8-'Resultados ISO 140-4'!Q7)/10))+(10^((S8-'Resultados ISO 140-4'!R7)/10))+(10^((T8-'Resultados ISO 140-4'!S7)/10))+(10^((U8-'Resultados ISO 140-4'!T7)/10))+(10^((V8-'Resultados ISO 140-4'!U7)/10))+(10^((W8-'Resultados ISO 140-4'!V7)/10))),0)</f>
        <v>62</v>
      </c>
      <c r="Z8" s="180">
        <f>Y8-'Globales ISO 140-4'!$V$3</f>
        <v>-1</v>
      </c>
      <c r="AA8" s="179">
        <f>ROUND(-10*LOG((10^((C8-'Resultados ISO 140-4'!B9)/10))+(10^((D8-'Resultados ISO 140-4'!C9)/10))+(10^((E8-'Resultados ISO 140-4'!D9)/10))+(10^((F8-'Resultados ISO 140-4'!E9)/10))+(10^((G8-'Resultados ISO 140-4'!F9)/10))+(10^((H8-'Resultados ISO 140-4'!G9)/10))+(10^((I8-'Resultados ISO 140-4'!H9)/10))+(10^((J8-'Resultados ISO 140-4'!I9)/10))+(10^((K8-'Resultados ISO 140-4'!J9)/10))+(10^((L8-'Resultados ISO 140-4'!K9)/10))+(10^((M8-'Resultados ISO 140-4'!L9)/10))+(10^((N8-'Resultados ISO 140-4'!M9)/10))+(10^((O8-'Resultados ISO 140-4'!N9)/10))+(10^((P8-'Resultados ISO 140-4'!O9)/10))+(10^((Q8-'Resultados ISO 140-4'!P9)/10))+(10^((R8-'Resultados ISO 140-4'!Q9)/10))+(10^((S8-'Resultados ISO 140-4'!R9)/10))+(10^((T8-'Resultados ISO 140-4'!S9)/10))+(10^((U8-'Resultados ISO 140-4'!T9)/10))+(10^((V8-'Resultados ISO 140-4'!U9)/10))+(10^((W8-'Resultados ISO 140-4'!V9)/10))),0)</f>
        <v>62</v>
      </c>
      <c r="AB8" s="180">
        <f>AA8-'Globales ISO 140-4'!$AP$3</f>
        <v>-1</v>
      </c>
      <c r="AC8" s="179">
        <f>ROUND(-10*LOG((10^((C8-'Resultados ISO 140-4'!B11)/10))+(10^((D8-'Resultados ISO 140-4'!C11)/10))+(10^((E8-'Resultados ISO 140-4'!D11)/10))+(10^((F8-'Resultados ISO 140-4'!E11)/10))+(10^((G8-'Resultados ISO 140-4'!F11)/10))+(10^((H8-'Resultados ISO 140-4'!G11)/10))+(10^((I8-'Resultados ISO 140-4'!H11)/10))+(10^((J8-'Resultados ISO 140-4'!I11)/10))+(10^((K8-'Resultados ISO 140-4'!J11)/10))+(10^((L8-'Resultados ISO 140-4'!K11)/10))+(10^((M8-'Resultados ISO 140-4'!L11)/10))+(10^((N8-'Resultados ISO 140-4'!M11)/10))+(10^((O8-'Resultados ISO 140-4'!N11)/10))+(10^((P8-'Resultados ISO 140-4'!O11)/10))+(10^((Q8-'Resultados ISO 140-4'!P11)/10))+(10^((R8-'Resultados ISO 140-4'!Q11)/10))+(10^((S8-'Resultados ISO 140-4'!R11)/10))+(10^((T8-'Resultados ISO 140-4'!S11)/10))+(10^((U8-'Resultados ISO 140-4'!T11)/10))+(10^((V8-'Resultados ISO 140-4'!U11)/10))+(10^((W8-'Resultados ISO 140-4'!V11)/10))),0)</f>
        <v>63</v>
      </c>
      <c r="AD8" s="180">
        <f>AC8-'Globales ISO 140-4'!$BJ$3</f>
        <v>-1</v>
      </c>
    </row>
    <row r="9" spans="1:33" ht="12.75">
      <c r="A9" s="173" t="s">
        <v>63</v>
      </c>
      <c r="B9" s="428"/>
      <c r="C9" s="496"/>
      <c r="D9" s="497"/>
      <c r="E9" s="498"/>
      <c r="F9" s="182">
        <v>-30</v>
      </c>
      <c r="G9" s="182">
        <v>-27</v>
      </c>
      <c r="H9" s="182">
        <v>-24</v>
      </c>
      <c r="I9" s="182">
        <v>-22</v>
      </c>
      <c r="J9" s="182">
        <v>-20</v>
      </c>
      <c r="K9" s="182">
        <v>-18</v>
      </c>
      <c r="L9" s="182">
        <v>-16</v>
      </c>
      <c r="M9" s="182">
        <v>-14</v>
      </c>
      <c r="N9" s="182">
        <v>-13</v>
      </c>
      <c r="O9" s="182">
        <v>-12</v>
      </c>
      <c r="P9" s="182">
        <v>-11</v>
      </c>
      <c r="Q9" s="182">
        <v>-10</v>
      </c>
      <c r="R9" s="182">
        <v>-10</v>
      </c>
      <c r="S9" s="182">
        <v>-10</v>
      </c>
      <c r="T9" s="182">
        <v>-10</v>
      </c>
      <c r="U9" s="182">
        <v>-10</v>
      </c>
      <c r="V9" s="182">
        <v>-10</v>
      </c>
      <c r="W9" s="183">
        <v>-10</v>
      </c>
      <c r="Y9" s="184">
        <f>ROUND(-10*LOG((10^((F9-'Resultados ISO 140-4'!E7)/10))+(10^((G9-'Resultados ISO 140-4'!F7)/10))+(10^((H9-'Resultados ISO 140-4'!G7)/10))+(10^((I9-'Resultados ISO 140-4'!H7)/10))+(10^((J9-'Resultados ISO 140-4'!I7)/10))+(10^((K9-'Resultados ISO 140-4'!J7)/10))+(10^((L9-'Resultados ISO 140-4'!K7)/10))+(10^((M9-'Resultados ISO 140-4'!L7)/10))+(10^((N9-'Resultados ISO 140-4'!M7)/10))+(10^((O9-'Resultados ISO 140-4'!N7)/10))+(10^((P9-'Resultados ISO 140-4'!O7)/10))+(10^((Q9-'Resultados ISO 140-4'!P7)/10))+(10^((R9-'Resultados ISO 140-4'!Q7)/10))+(10^((S9-'Resultados ISO 140-4'!R7)/10))+(10^((T9-'Resultados ISO 140-4'!S7)/10))+(10^((U9-'Resultados ISO 140-4'!T7)/10))+(10^((V9-'Resultados ISO 140-4'!U7)/10))+(10^((W9-'Resultados ISO 140-4'!V7)/10))),0)</f>
        <v>62</v>
      </c>
      <c r="Z9" s="185">
        <f>Y9-'Globales ISO 140-4'!$V$3</f>
        <v>-1</v>
      </c>
      <c r="AA9" s="184">
        <f>ROUND(-10*LOG((10^((F9-'Resultados ISO 140-4'!E9)/10))+(10^((G9-'Resultados ISO 140-4'!F9)/10))+(10^((H9-'Resultados ISO 140-4'!G9)/10))+(10^((I9-'Resultados ISO 140-4'!H9)/10))+(10^((J9-'Resultados ISO 140-4'!I9)/10))+(10^((K9-'Resultados ISO 140-4'!J9)/10))+(10^((L9-'Resultados ISO 140-4'!K9)/10))+(10^((M9-'Resultados ISO 140-4'!L9)/10))+(10^((N9-'Resultados ISO 140-4'!M9)/10))+(10^((O9-'Resultados ISO 140-4'!N9)/10))+(10^((P9-'Resultados ISO 140-4'!O9)/10))+(10^((Q9-'Resultados ISO 140-4'!P9)/10))+(10^((R9-'Resultados ISO 140-4'!Q9)/10))+(10^((S9-'Resultados ISO 140-4'!R9)/10))+(10^((T9-'Resultados ISO 140-4'!S9)/10))+(10^((U9-'Resultados ISO 140-4'!T9)/10))+(10^((V9-'Resultados ISO 140-4'!U9)/10))+(10^((W9-'Resultados ISO 140-4'!V9)/10))),0)</f>
        <v>63</v>
      </c>
      <c r="AB9" s="185">
        <f>AA9-'Globales ISO 140-4'!$AP$3</f>
        <v>0</v>
      </c>
      <c r="AC9" s="184">
        <f>ROUND(-10*LOG((10^((F9-'Resultados ISO 140-4'!E11)/10))+(10^((G9-'Resultados ISO 140-4'!F11)/10))+(10^((H9-'Resultados ISO 140-4'!G11)/10))+(10^((I9-'Resultados ISO 140-4'!H11)/10))+(10^((J9-'Resultados ISO 140-4'!I11)/10))+(10^((K9-'Resultados ISO 140-4'!J11)/10))+(10^((L9-'Resultados ISO 140-4'!K11)/10))+(10^((M9-'Resultados ISO 140-4'!L11)/10))+(10^((N9-'Resultados ISO 140-4'!M11)/10))+(10^((O9-'Resultados ISO 140-4'!N11)/10))+(10^((P9-'Resultados ISO 140-4'!O11)/10))+(10^((Q9-'Resultados ISO 140-4'!P11)/10))+(10^((R9-'Resultados ISO 140-4'!Q11)/10))+(10^((S9-'Resultados ISO 140-4'!R11)/10))+(10^((T9-'Resultados ISO 140-4'!S11)/10))+(10^((U9-'Resultados ISO 140-4'!T11)/10))+(10^((V9-'Resultados ISO 140-4'!U11)/10))+(10^((W9-'Resultados ISO 140-4'!V11)/10))),0)</f>
        <v>63</v>
      </c>
      <c r="AD9" s="185">
        <f>AC9-'Globales ISO 140-4'!$BJ$3</f>
        <v>-1</v>
      </c>
    </row>
    <row r="10" spans="1:33" ht="12.75">
      <c r="A10" s="186" t="s">
        <v>64</v>
      </c>
      <c r="B10" s="500" t="s">
        <v>14</v>
      </c>
      <c r="C10" s="499"/>
      <c r="D10" s="490"/>
      <c r="E10" s="491"/>
      <c r="F10" s="187">
        <v>-20</v>
      </c>
      <c r="G10" s="187">
        <v>-20</v>
      </c>
      <c r="H10" s="187">
        <v>-18</v>
      </c>
      <c r="I10" s="187">
        <v>-16</v>
      </c>
      <c r="J10" s="187">
        <v>-15</v>
      </c>
      <c r="K10" s="187">
        <v>-14</v>
      </c>
      <c r="L10" s="187">
        <v>-13</v>
      </c>
      <c r="M10" s="187">
        <v>-12</v>
      </c>
      <c r="N10" s="187">
        <v>-11</v>
      </c>
      <c r="O10" s="187">
        <v>-9</v>
      </c>
      <c r="P10" s="187">
        <v>-8</v>
      </c>
      <c r="Q10" s="187">
        <v>-9</v>
      </c>
      <c r="R10" s="187">
        <v>-10</v>
      </c>
      <c r="S10" s="187">
        <v>-11</v>
      </c>
      <c r="T10" s="187">
        <v>-13</v>
      </c>
      <c r="U10" s="187">
        <v>-15</v>
      </c>
      <c r="V10" s="503"/>
      <c r="W10" s="493"/>
      <c r="Y10" s="188">
        <f>ROUND(-10*LOG((10^((F10-'Resultados ISO 140-4'!E7)/10))+(10^((G10-'Resultados ISO 140-4'!F7)/10))+(10^((H10-'Resultados ISO 140-4'!G7)/10))+(10^((I10-'Resultados ISO 140-4'!H7)/10))+(10^((J10-'Resultados ISO 140-4'!I7)/10))+(10^((K10-'Resultados ISO 140-4'!J7)/10))+(10^((L10-'Resultados ISO 140-4'!K7)/10))+(10^((M10-'Resultados ISO 140-4'!L7)/10))+(10^((N10-'Resultados ISO 140-4'!M7)/10))+(10^((O10-'Resultados ISO 140-4'!N7)/10))+(10^((P10-'Resultados ISO 140-4'!O7)/10))+(10^((Q10-'Resultados ISO 140-4'!P7)/10))+(10^((R10-'Resultados ISO 140-4'!Q7)/10))+(10^((S10-'Resultados ISO 140-4'!R7)/10))+(10^((T10-'Resultados ISO 140-4'!S7)/10))+(10^((U10-'Resultados ISO 140-4'!T7)/10))),0)</f>
        <v>60</v>
      </c>
      <c r="Z10" s="189">
        <f>Y10-'Globales ISO 140-4'!$V$3</f>
        <v>-3</v>
      </c>
      <c r="AA10" s="188">
        <f>ROUND(-10*LOG((10^((F10-'Resultados ISO 140-4'!E9)/10))+(10^((G10-'Resultados ISO 140-4'!F9)/10))+(10^((H10-'Resultados ISO 140-4'!G9)/10))+(10^((I10-'Resultados ISO 140-4'!H9)/10))+(10^((J10-'Resultados ISO 140-4'!I9)/10))+(10^((K10-'Resultados ISO 140-4'!J9)/10))+(10^((L10-'Resultados ISO 140-4'!K9)/10))+(10^((M10-'Resultados ISO 140-4'!L9)/10))+(10^((N10-'Resultados ISO 140-4'!M9)/10))+(10^((O10-'Resultados ISO 140-4'!N9)/10))+(10^((P10-'Resultados ISO 140-4'!O9)/10))+(10^((Q10-'Resultados ISO 140-4'!P9)/10))+(10^((R10-'Resultados ISO 140-4'!Q9)/10))+(10^((S10-'Resultados ISO 140-4'!R9)/10))+(10^((T10-'Resultados ISO 140-4'!S9)/10))+(10^((U10-'Resultados ISO 140-4'!T9)/10))),0)</f>
        <v>60</v>
      </c>
      <c r="AB10" s="189">
        <f>AA10-'Globales ISO 140-4'!$AP$3</f>
        <v>-3</v>
      </c>
      <c r="AC10" s="188">
        <f>ROUND(-10*LOG((10^((F10-'Resultados ISO 140-4'!E11)/10))+(10^((G10-'Resultados ISO 140-4'!F11)/10))+(10^((H10-'Resultados ISO 140-4'!G11)/10))+(10^((I10-'Resultados ISO 140-4'!H11)/10))+(10^((J10-'Resultados ISO 140-4'!I11)/10))+(10^((K10-'Resultados ISO 140-4'!J11)/10))+(10^((L10-'Resultados ISO 140-4'!K11)/10))+(10^((M10-'Resultados ISO 140-4'!L11)/10))+(10^((N10-'Resultados ISO 140-4'!M11)/10))+(10^((O10-'Resultados ISO 140-4'!N11)/10))+(10^((P10-'Resultados ISO 140-4'!O11)/10))+(10^((Q10-'Resultados ISO 140-4'!P11)/10))+(10^((R10-'Resultados ISO 140-4'!Q11)/10))+(10^((S10-'Resultados ISO 140-4'!R11)/10))+(10^((T10-'Resultados ISO 140-4'!S11)/10))+(10^((U10-'Resultados ISO 140-4'!T11)/10))),0)</f>
        <v>61</v>
      </c>
      <c r="AD10" s="189">
        <f>AC10-'Globales ISO 140-4'!$BJ$3</f>
        <v>-3</v>
      </c>
    </row>
    <row r="11" spans="1:33" ht="12.75">
      <c r="A11" s="186" t="s">
        <v>65</v>
      </c>
      <c r="B11" s="405"/>
      <c r="C11" s="190">
        <v>-25</v>
      </c>
      <c r="D11" s="191">
        <v>-23</v>
      </c>
      <c r="E11" s="191">
        <v>-21</v>
      </c>
      <c r="F11" s="191">
        <v>-20</v>
      </c>
      <c r="G11" s="191">
        <v>-20</v>
      </c>
      <c r="H11" s="191">
        <v>-18</v>
      </c>
      <c r="I11" s="191">
        <v>-16</v>
      </c>
      <c r="J11" s="191">
        <v>-15</v>
      </c>
      <c r="K11" s="191">
        <v>-14</v>
      </c>
      <c r="L11" s="191">
        <v>-13</v>
      </c>
      <c r="M11" s="191">
        <v>-12</v>
      </c>
      <c r="N11" s="191">
        <v>-11</v>
      </c>
      <c r="O11" s="191">
        <v>-9</v>
      </c>
      <c r="P11" s="191">
        <v>-8</v>
      </c>
      <c r="Q11" s="191">
        <v>-9</v>
      </c>
      <c r="R11" s="191">
        <v>-10</v>
      </c>
      <c r="S11" s="191">
        <v>-11</v>
      </c>
      <c r="T11" s="191">
        <v>-13</v>
      </c>
      <c r="U11" s="191">
        <v>-15</v>
      </c>
      <c r="V11" s="494"/>
      <c r="W11" s="495"/>
      <c r="Y11" s="192">
        <f>ROUND(-10*LOG((10^((C11-'Resultados ISO 140-4'!B7)/10))+(10^((D11-'Resultados ISO 140-4'!C7)/10))+(10^((E11-'Resultados ISO 140-4'!D7)/10))+(10^((F11-'Resultados ISO 140-4'!E7)/10))+(10^((G11-'Resultados ISO 140-4'!F7)/10))+(10^((H11-'Resultados ISO 140-4'!G7)/10))+(10^((I11-'Resultados ISO 140-4'!H7)/10))+(10^((J11-'Resultados ISO 140-4'!I7)/10))+(10^((K11-'Resultados ISO 140-4'!J7)/10))+(10^((L11-'Resultados ISO 140-4'!K7)/10))+(10^((M11-'Resultados ISO 140-4'!L7)/10))+(10^((N11-'Resultados ISO 140-4'!M7)/10))+(10^((O11-'Resultados ISO 140-4'!N7)/10))+(10^((P11-'Resultados ISO 140-4'!O7)/10))+(10^((Q11-'Resultados ISO 140-4'!P7)/10))+(10^((R11-'Resultados ISO 140-4'!Q7)/10))+(10^((S11-'Resultados ISO 140-4'!R7)/10))+(10^((T11-'Resultados ISO 140-4'!S7)/10))+(10^((U11-'Resultados ISO 140-4'!T7)/10))),0)</f>
        <v>55</v>
      </c>
      <c r="Z11" s="193">
        <f>Y11-'Globales ISO 140-4'!$V$3</f>
        <v>-8</v>
      </c>
      <c r="AA11" s="192">
        <f>ROUND(-10*LOG((10^((C11-'Resultados ISO 140-4'!B9)/10))+(10^((D11-'Resultados ISO 140-4'!C9)/10))+(10^((E11-'Resultados ISO 140-4'!D9)/10))+(10^((F11-'Resultados ISO 140-4'!E9)/10))+(10^((G11-'Resultados ISO 140-4'!F9)/10))+(10^((H11-'Resultados ISO 140-4'!G9)/10))+(10^((I11-'Resultados ISO 140-4'!H9)/10))+(10^((J11-'Resultados ISO 140-4'!I9)/10))+(10^((K11-'Resultados ISO 140-4'!J9)/10))+(10^((L11-'Resultados ISO 140-4'!K9)/10))+(10^((M11-'Resultados ISO 140-4'!L9)/10))+(10^((N11-'Resultados ISO 140-4'!M9)/10))+(10^((O11-'Resultados ISO 140-4'!N9)/10))+(10^((P11-'Resultados ISO 140-4'!O9)/10))+(10^((Q11-'Resultados ISO 140-4'!P9)/10))+(10^((R11-'Resultados ISO 140-4'!Q9)/10))+(10^((S11-'Resultados ISO 140-4'!R9)/10))+(10^((T11-'Resultados ISO 140-4'!S9)/10))+(10^((U11-'Resultados ISO 140-4'!T9)/10))),0)</f>
        <v>55</v>
      </c>
      <c r="AB11" s="193">
        <f>AA11-'Globales ISO 140-4'!$AP$3</f>
        <v>-8</v>
      </c>
      <c r="AC11" s="192">
        <f>ROUND(-10*LOG((10^((C11-'Resultados ISO 140-4'!B11)/10))+(10^((D11-'Resultados ISO 140-4'!C11)/10))+(10^((E11-'Resultados ISO 140-4'!D11)/10))+(10^((F11-'Resultados ISO 140-4'!E11)/10))+(10^((G11-'Resultados ISO 140-4'!F11)/10))+(10^((H11-'Resultados ISO 140-4'!G11)/10))+(10^((I11-'Resultados ISO 140-4'!H11)/10))+(10^((J11-'Resultados ISO 140-4'!I11)/10))+(10^((K11-'Resultados ISO 140-4'!J11)/10))+(10^((L11-'Resultados ISO 140-4'!K11)/10))+(10^((M11-'Resultados ISO 140-4'!L11)/10))+(10^((N11-'Resultados ISO 140-4'!M11)/10))+(10^((O11-'Resultados ISO 140-4'!N11)/10))+(10^((P11-'Resultados ISO 140-4'!O11)/10))+(10^((Q11-'Resultados ISO 140-4'!P11)/10))+(10^((R11-'Resultados ISO 140-4'!Q11)/10))+(10^((S11-'Resultados ISO 140-4'!R11)/10))+(10^((T11-'Resultados ISO 140-4'!S11)/10))+(10^((U11-'Resultados ISO 140-4'!T11)/10))),0)</f>
        <v>57</v>
      </c>
      <c r="AD11" s="193">
        <f>AC11-'Globales ISO 140-4'!$BJ$3</f>
        <v>-7</v>
      </c>
    </row>
    <row r="12" spans="1:33" ht="12.75">
      <c r="A12" s="186" t="s">
        <v>66</v>
      </c>
      <c r="B12" s="405"/>
      <c r="C12" s="190">
        <v>-25</v>
      </c>
      <c r="D12" s="191">
        <v>-23</v>
      </c>
      <c r="E12" s="191">
        <v>-21</v>
      </c>
      <c r="F12" s="191">
        <v>-20</v>
      </c>
      <c r="G12" s="191">
        <v>-20</v>
      </c>
      <c r="H12" s="191">
        <v>-18</v>
      </c>
      <c r="I12" s="191">
        <v>-16</v>
      </c>
      <c r="J12" s="191">
        <v>-15</v>
      </c>
      <c r="K12" s="191">
        <v>-14</v>
      </c>
      <c r="L12" s="191">
        <v>-13</v>
      </c>
      <c r="M12" s="191">
        <v>-12</v>
      </c>
      <c r="N12" s="191">
        <v>-11</v>
      </c>
      <c r="O12" s="191">
        <v>-9</v>
      </c>
      <c r="P12" s="191">
        <v>-8</v>
      </c>
      <c r="Q12" s="191">
        <v>-9</v>
      </c>
      <c r="R12" s="191">
        <v>-10</v>
      </c>
      <c r="S12" s="191">
        <v>-11</v>
      </c>
      <c r="T12" s="191">
        <v>-13</v>
      </c>
      <c r="U12" s="191">
        <v>-15</v>
      </c>
      <c r="V12" s="191">
        <v>-16</v>
      </c>
      <c r="W12" s="194">
        <v>-18</v>
      </c>
      <c r="Y12" s="192">
        <f>ROUND(-10*LOG((10^((C12-'Resultados ISO 140-4'!B7)/10))+(10^((D12-'Resultados ISO 140-4'!C7)/10))+(10^((E12-'Resultados ISO 140-4'!D7)/10))+(10^((F12-'Resultados ISO 140-4'!E7)/10))+(10^((G12-'Resultados ISO 140-4'!F7)/10))+(10^((H12-'Resultados ISO 140-4'!G7)/10))+(10^((I12-'Resultados ISO 140-4'!H7)/10))+(10^((J12-'Resultados ISO 140-4'!I7)/10))+(10^((K12-'Resultados ISO 140-4'!J7)/10))+(10^((L12-'Resultados ISO 140-4'!K7)/10))+(10^((M12-'Resultados ISO 140-4'!L7)/10))+(10^((N12-'Resultados ISO 140-4'!M7)/10))+(10^((O12-'Resultados ISO 140-4'!N7)/10))+(10^((P12-'Resultados ISO 140-4'!O7)/10))+(10^((Q12-'Resultados ISO 140-4'!P7)/10))+(10^((R12-'Resultados ISO 140-4'!Q7)/10))+(10^((S12-'Resultados ISO 140-4'!R7)/10))+(10^((T12-'Resultados ISO 140-4'!S7)/10))+(10^((U12-'Resultados ISO 140-4'!T7)/10))+(10^((V12-'Resultados ISO 140-4'!U7)/10))+(10^((W12-'Resultados ISO 140-4'!V7)/10))),0)</f>
        <v>55</v>
      </c>
      <c r="Z12" s="193">
        <f>Y12-'Globales ISO 140-4'!$V$3</f>
        <v>-8</v>
      </c>
      <c r="AA12" s="192">
        <f>ROUND(-10*LOG((10^((C12-'Resultados ISO 140-4'!B9)/10))+(10^((D12-'Resultados ISO 140-4'!C9)/10))+(10^((E12-'Resultados ISO 140-4'!D9)/10))+(10^((F12-'Resultados ISO 140-4'!E9)/10))+(10^((G12-'Resultados ISO 140-4'!F9)/10))+(10^((H12-'Resultados ISO 140-4'!G9)/10))+(10^((I12-'Resultados ISO 140-4'!H9)/10))+(10^((J12-'Resultados ISO 140-4'!I9)/10))+(10^((K12-'Resultados ISO 140-4'!J9)/10))+(10^((L12-'Resultados ISO 140-4'!K9)/10))+(10^((M12-'Resultados ISO 140-4'!L9)/10))+(10^((N12-'Resultados ISO 140-4'!M9)/10))+(10^((O12-'Resultados ISO 140-4'!N9)/10))+(10^((P12-'Resultados ISO 140-4'!O9)/10))+(10^((Q12-'Resultados ISO 140-4'!P9)/10))+(10^((R12-'Resultados ISO 140-4'!Q9)/10))+(10^((S12-'Resultados ISO 140-4'!R9)/10))+(10^((T12-'Resultados ISO 140-4'!S9)/10))+(10^((U12-'Resultados ISO 140-4'!T9)/10))+(10^((V12-'Resultados ISO 140-4'!U9)/10))+(10^((W12-'Resultados ISO 140-4'!V9)/10))),0)</f>
        <v>55</v>
      </c>
      <c r="AB12" s="193">
        <f>AA12-'Globales ISO 140-4'!$AP$3</f>
        <v>-8</v>
      </c>
      <c r="AC12" s="192">
        <f>ROUND(-10*LOG((10^((C12-'Resultados ISO 140-4'!B11)/10))+(10^((D12-'Resultados ISO 140-4'!C11)/10))+(10^((E12-'Resultados ISO 140-4'!D11)/10))+(10^((F12-'Resultados ISO 140-4'!E11)/10))+(10^((G12-'Resultados ISO 140-4'!F11)/10))+(10^((H12-'Resultados ISO 140-4'!G11)/10))+(10^((I12-'Resultados ISO 140-4'!H11)/10))+(10^((J12-'Resultados ISO 140-4'!I11)/10))+(10^((K12-'Resultados ISO 140-4'!J11)/10))+(10^((L12-'Resultados ISO 140-4'!K11)/10))+(10^((M12-'Resultados ISO 140-4'!L11)/10))+(10^((N12-'Resultados ISO 140-4'!M11)/10))+(10^((O12-'Resultados ISO 140-4'!N11)/10))+(10^((P12-'Resultados ISO 140-4'!O11)/10))+(10^((Q12-'Resultados ISO 140-4'!P11)/10))+(10^((R12-'Resultados ISO 140-4'!Q11)/10))+(10^((S12-'Resultados ISO 140-4'!R11)/10))+(10^((T12-'Resultados ISO 140-4'!S11)/10))+(10^((U12-'Resultados ISO 140-4'!T11)/10))+(10^((V12-'Resultados ISO 140-4'!U11)/10))+(10^((W12-'Resultados ISO 140-4'!V11)/10))),0)</f>
        <v>57</v>
      </c>
      <c r="AD12" s="193">
        <f>AC12-'Globales ISO 140-4'!$BJ$3</f>
        <v>-7</v>
      </c>
    </row>
    <row r="13" spans="1:33" ht="12.75">
      <c r="A13" s="186" t="s">
        <v>67</v>
      </c>
      <c r="B13" s="428"/>
      <c r="C13" s="501"/>
      <c r="D13" s="502"/>
      <c r="E13" s="447"/>
      <c r="F13" s="195">
        <v>-20</v>
      </c>
      <c r="G13" s="195">
        <v>-20</v>
      </c>
      <c r="H13" s="195">
        <v>-18</v>
      </c>
      <c r="I13" s="195">
        <v>-16</v>
      </c>
      <c r="J13" s="195">
        <v>-15</v>
      </c>
      <c r="K13" s="195">
        <v>-14</v>
      </c>
      <c r="L13" s="195">
        <v>-13</v>
      </c>
      <c r="M13" s="195">
        <v>-12</v>
      </c>
      <c r="N13" s="195">
        <v>-11</v>
      </c>
      <c r="O13" s="195">
        <v>-9</v>
      </c>
      <c r="P13" s="195">
        <v>-8</v>
      </c>
      <c r="Q13" s="195">
        <v>-9</v>
      </c>
      <c r="R13" s="195">
        <v>-10</v>
      </c>
      <c r="S13" s="195">
        <v>-11</v>
      </c>
      <c r="T13" s="195">
        <v>-13</v>
      </c>
      <c r="U13" s="195">
        <v>-15</v>
      </c>
      <c r="V13" s="195">
        <v>-16</v>
      </c>
      <c r="W13" s="196">
        <v>-18</v>
      </c>
      <c r="Y13" s="197">
        <f>ROUND(-10*LOG((10^((F13-'Resultados ISO 140-4'!E7)/10))+(10^((G13-'Resultados ISO 140-4'!F7)/10))+(10^((H13-'Resultados ISO 140-4'!G7)/10))+(10^((I13-'Resultados ISO 140-4'!H7)/10))+(10^((J13-'Resultados ISO 140-4'!I7)/10))+(10^((K13-'Resultados ISO 140-4'!J7)/10))+(10^((L13-'Resultados ISO 140-4'!K7)/10))+(10^((M13-'Resultados ISO 140-4'!L7)/10))+(10^((N13-'Resultados ISO 140-4'!M7)/10))+(10^((O13-'Resultados ISO 140-4'!N7)/10))+(10^((P13-'Resultados ISO 140-4'!O7)/10))+(10^((Q13-'Resultados ISO 140-4'!P7)/10))+(10^((R13-'Resultados ISO 140-4'!Q7)/10))+(10^((S13-'Resultados ISO 140-4'!R7)/10))+(10^((T13-'Resultados ISO 140-4'!S7)/10))+(10^((U13-'Resultados ISO 140-4'!T7)/10))+(10^((V13-'Resultados ISO 140-4'!U7)/10))+(10^((W13-'Resultados ISO 140-4'!V7)/10))),0)</f>
        <v>60</v>
      </c>
      <c r="Z13" s="198">
        <f>Y13-'Globales ISO 140-4'!$V$3</f>
        <v>-3</v>
      </c>
      <c r="AA13" s="197">
        <f>ROUND(-10*LOG((10^((F13-'Resultados ISO 140-4'!E9)/10))+(10^((G13-'Resultados ISO 140-4'!F9)/10))+(10^((H13-'Resultados ISO 140-4'!G9)/10))+(10^((I13-'Resultados ISO 140-4'!H9)/10))+(10^((J13-'Resultados ISO 140-4'!I9)/10))+(10^((K13-'Resultados ISO 140-4'!J9)/10))+(10^((L13-'Resultados ISO 140-4'!K9)/10))+(10^((M13-'Resultados ISO 140-4'!L9)/10))+(10^((N13-'Resultados ISO 140-4'!M9)/10))+(10^((O13-'Resultados ISO 140-4'!N9)/10))+(10^((P13-'Resultados ISO 140-4'!O9)/10))+(10^((Q13-'Resultados ISO 140-4'!P9)/10))+(10^((R13-'Resultados ISO 140-4'!Q9)/10))+(10^((S13-'Resultados ISO 140-4'!R9)/10))+(10^((T13-'Resultados ISO 140-4'!S9)/10))+(10^((U13-'Resultados ISO 140-4'!T9)/10))+(10^((V13-'Resultados ISO 140-4'!U9)/10))+(10^((W13-'Resultados ISO 140-4'!V9)/10))),0)</f>
        <v>60</v>
      </c>
      <c r="AB13" s="198">
        <f>AA13-'Globales ISO 140-4'!$AP$3</f>
        <v>-3</v>
      </c>
      <c r="AC13" s="197">
        <f>ROUND(-10*LOG((10^((F13-'Resultados ISO 140-4'!E11)/10))+(10^((G13-'Resultados ISO 140-4'!F11)/10))+(10^((H13-'Resultados ISO 140-4'!G11)/10))+(10^((I13-'Resultados ISO 140-4'!H11)/10))+(10^((J13-'Resultados ISO 140-4'!I11)/10))+(10^((K13-'Resultados ISO 140-4'!J11)/10))+(10^((L13-'Resultados ISO 140-4'!K11)/10))+(10^((M13-'Resultados ISO 140-4'!L11)/10))+(10^((N13-'Resultados ISO 140-4'!M11)/10))+(10^((O13-'Resultados ISO 140-4'!N11)/10))+(10^((P13-'Resultados ISO 140-4'!O11)/10))+(10^((Q13-'Resultados ISO 140-4'!P11)/10))+(10^((R13-'Resultados ISO 140-4'!Q11)/10))+(10^((S13-'Resultados ISO 140-4'!R11)/10))+(10^((T13-'Resultados ISO 140-4'!S11)/10))+(10^((U13-'Resultados ISO 140-4'!T11)/10))+(10^((V13-'Resultados ISO 140-4'!U11)/10))+(10^((W13-'Resultados ISO 140-4'!V11)/10))),0)</f>
        <v>61</v>
      </c>
      <c r="AD13" s="198">
        <f>AC13-'Globales ISO 140-4'!$BJ$3</f>
        <v>-3</v>
      </c>
    </row>
  </sheetData>
  <mergeCells count="11">
    <mergeCell ref="C10:E10"/>
    <mergeCell ref="B10:B13"/>
    <mergeCell ref="C13:E13"/>
    <mergeCell ref="Y4:Z4"/>
    <mergeCell ref="V10:W11"/>
    <mergeCell ref="AA4:AB4"/>
    <mergeCell ref="AC4:AD4"/>
    <mergeCell ref="B6:B9"/>
    <mergeCell ref="C6:E6"/>
    <mergeCell ref="V6:W7"/>
    <mergeCell ref="C9:E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B3:S57"/>
  <sheetViews>
    <sheetView workbookViewId="0">
      <selection activeCell="V27" sqref="V27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68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69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140-4'!U9</f>
        <v>54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140-4'!U10</f>
        <v>45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79</v>
      </c>
      <c r="F21" s="242"/>
      <c r="G21" s="240"/>
      <c r="H21" s="389" t="s">
        <v>80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248">
        <f t="array" ref="H23:H43">TRANSPOSE('Resultados ISO 140-4'!B7:V7)</f>
        <v>32.018817728307042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251">
        <v>44.545559339331945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251">
        <v>54.849764616727612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257">
        <v>46.801444070595778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260">
        <v>49.691366578481919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263">
        <v>52.406267931948577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257">
        <v>56.013316972905585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58.990864176908431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59.367081797194878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59.815663667211105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260">
        <v>64.762914383557259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263">
        <v>63.366214625693125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257">
        <v>65.232086080646511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260">
        <v>64.586787174221087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60.087154896538003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257">
        <v>59.358533325894214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59.389878671710761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263">
        <v>63.66411380474328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74.660877171980374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266">
        <v>74.43789161391058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269">
        <v>72.771391817692717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82</v>
      </c>
      <c r="D49" s="281"/>
      <c r="E49" s="281"/>
      <c r="F49" s="283">
        <f>ROUND('Globales ISO 140-4'!V3,0)</f>
        <v>63</v>
      </c>
      <c r="G49" s="510" t="str">
        <f>CONCATENATE("(  ",'Adaptación Espectral ISO 140-4'!Z6,";",'Adaptación Espectral ISO 140-4'!Z10,"  )")</f>
        <v>(  -2;-3  )</v>
      </c>
      <c r="H49" s="511"/>
      <c r="I49" s="284" t="s">
        <v>48</v>
      </c>
      <c r="J49" s="225" t="s">
        <v>83</v>
      </c>
      <c r="K49" s="285">
        <f>'Adaptación Espectral ISO 140-4'!Z7</f>
        <v>-2</v>
      </c>
      <c r="L49" s="286" t="s">
        <v>84</v>
      </c>
      <c r="M49" s="287" t="s">
        <v>85</v>
      </c>
      <c r="N49" s="288">
        <f>'Adaptación Espectral ISO 140-4'!Z8</f>
        <v>-1</v>
      </c>
      <c r="O49" s="286" t="s">
        <v>84</v>
      </c>
      <c r="P49" s="287" t="s">
        <v>86</v>
      </c>
      <c r="Q49" s="285">
        <f>'Adaptación Espectral ISO 140-4'!Z9</f>
        <v>-1</v>
      </c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87</v>
      </c>
      <c r="K51" s="285">
        <f>'Adaptación Espectral ISO 140-4'!Z11</f>
        <v>-8</v>
      </c>
      <c r="L51" s="286" t="s">
        <v>84</v>
      </c>
      <c r="M51" s="287" t="s">
        <v>88</v>
      </c>
      <c r="N51" s="288">
        <f>'Adaptación Espectral ISO 140-4'!Z12</f>
        <v>-8</v>
      </c>
      <c r="O51" s="286" t="s">
        <v>84</v>
      </c>
      <c r="P51" s="287" t="s">
        <v>89</v>
      </c>
      <c r="Q51" s="285">
        <f>'Adaptación Espectral ISO 140-4'!Z13</f>
        <v>-3</v>
      </c>
      <c r="R51" s="289" t="s">
        <v>48</v>
      </c>
      <c r="S51" s="217"/>
    </row>
    <row r="52" spans="2:19" ht="12.75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B3:S57"/>
  <sheetViews>
    <sheetView workbookViewId="0">
      <selection activeCell="L21" sqref="L21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94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95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140-4'!U9</f>
        <v>54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140-4'!U10</f>
        <v>45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96</v>
      </c>
      <c r="F21" s="242"/>
      <c r="G21" s="240"/>
      <c r="H21" s="389" t="s">
        <v>97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248">
        <f t="array" ref="H23:H43">TRANSPOSE('Resultados ISO 140-4'!B9:V9)</f>
        <v>32.47639263391379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251">
        <v>45.003134244938693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251">
        <v>55.307339522334367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257">
        <v>47.259018976202526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260">
        <v>50.148941484088674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263">
        <v>52.863842837555332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257">
        <v>56.47089187851234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59.448439082515186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59.824656702801633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60.273238572817853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260">
        <v>65.220489289164007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263">
        <v>63.823789531299873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257">
        <v>65.689660986253273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260">
        <v>65.044362079827835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60.544729802144751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257">
        <v>59.816108231500962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59.847453577317516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263">
        <v>64.121688710350028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75.118452077587122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266">
        <v>74.895466519517328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269">
        <v>73.228966723299465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98</v>
      </c>
      <c r="D49" s="281"/>
      <c r="E49" s="281"/>
      <c r="F49" s="283">
        <f>ROUND('Globales ISO 140-4'!AP3,0)</f>
        <v>63</v>
      </c>
      <c r="G49" s="510" t="str">
        <f>CONCATENATE("(    ",'Adaptación Espectral ISO 140-4'!AB6,";",'Adaptación Espectral ISO 140-4'!AB10,"    )")</f>
        <v>(    -1;-3    )</v>
      </c>
      <c r="H49" s="511"/>
      <c r="I49" s="284" t="s">
        <v>48</v>
      </c>
      <c r="J49" s="225" t="s">
        <v>99</v>
      </c>
      <c r="K49" s="285">
        <f>'Adaptación Espectral ISO 140-4'!AB7</f>
        <v>-2</v>
      </c>
      <c r="L49" s="286" t="s">
        <v>84</v>
      </c>
      <c r="M49" s="287" t="s">
        <v>100</v>
      </c>
      <c r="N49" s="288">
        <f>'Adaptación Espectral ISO 140-4'!AB8</f>
        <v>-1</v>
      </c>
      <c r="O49" s="286" t="s">
        <v>84</v>
      </c>
      <c r="P49" s="287" t="s">
        <v>101</v>
      </c>
      <c r="Q49" s="285">
        <f>'Adaptación Espectral ISO 140-4'!AB9</f>
        <v>0</v>
      </c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102</v>
      </c>
      <c r="K51" s="285">
        <f>'Adaptación Espectral ISO 140-4'!AB11</f>
        <v>-8</v>
      </c>
      <c r="L51" s="286" t="s">
        <v>84</v>
      </c>
      <c r="M51" s="287" t="s">
        <v>103</v>
      </c>
      <c r="N51" s="288">
        <f>'Adaptación Espectral ISO 140-4'!AB12</f>
        <v>-8</v>
      </c>
      <c r="O51" s="286" t="s">
        <v>84</v>
      </c>
      <c r="P51" s="287" t="s">
        <v>104</v>
      </c>
      <c r="Q51" s="285">
        <f>'Adaptación Espectral ISO 140-4'!AB13</f>
        <v>-3</v>
      </c>
      <c r="R51" s="289" t="s">
        <v>48</v>
      </c>
      <c r="S51" s="217"/>
    </row>
    <row r="52" spans="2:19" ht="12.75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B3:S57"/>
  <sheetViews>
    <sheetView workbookViewId="0">
      <selection activeCell="V24" sqref="V24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105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106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9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140-4'!U9</f>
        <v>54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140-4'!U10</f>
        <v>45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4.25" thickTop="1" thickBot="1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7" thickTop="1" thickBot="1">
      <c r="B21" s="216"/>
      <c r="C21" s="235"/>
      <c r="D21" s="240"/>
      <c r="E21" s="241" t="s">
        <v>107</v>
      </c>
      <c r="F21" s="242"/>
      <c r="G21" s="240"/>
      <c r="H21" s="389" t="s">
        <v>108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4.25" thickTop="1" thickBot="1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248">
        <f t="array" ref="H23:H43">TRANSPOSE('Resultados ISO 140-4'!B11:V11)</f>
        <v>34.060017554866285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251">
        <v>46.586759165891195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251">
        <v>56.890964443286862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257">
        <v>48.842643897155021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260">
        <v>51.732566405041169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263">
        <v>54.447467758507827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257">
        <v>58.054516799464835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260">
        <v>61.032064003467681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263">
        <v>61.408281623754128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257">
        <v>61.856863493770348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260">
        <v>65.504114210116498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263">
        <v>64.107414452252371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257">
        <v>65.973285907205764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260">
        <v>65.327987000780325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263">
        <v>60.828354723097242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257">
        <v>60.099733152453467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260">
        <v>60.13107849827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263">
        <v>64.405313631302533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265">
        <v>75.402076998539627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266">
        <v>75.179091440469804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269">
        <v>73.51259164425197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81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109</v>
      </c>
      <c r="D49" s="281"/>
      <c r="E49" s="281"/>
      <c r="F49" s="283">
        <f>ROUND('Globales ISO 140-4'!BJ3,0)</f>
        <v>64</v>
      </c>
      <c r="G49" s="510" t="str">
        <f>CONCATENATE("(  ",'Adaptación Espectral ISO 140-4'!AD6,";",'Adaptación Espectral ISO 140-4'!AD10,"  )")</f>
        <v>(  -2;-3  )</v>
      </c>
      <c r="H49" s="511"/>
      <c r="I49" s="284" t="s">
        <v>48</v>
      </c>
      <c r="J49" s="225" t="s">
        <v>110</v>
      </c>
      <c r="K49" s="285">
        <f>'Adaptación Espectral ISO 140-4'!AD7</f>
        <v>-2</v>
      </c>
      <c r="L49" s="286" t="s">
        <v>84</v>
      </c>
      <c r="M49" s="287" t="s">
        <v>111</v>
      </c>
      <c r="N49" s="288">
        <f>'Adaptación Espectral ISO 140-4'!AD8</f>
        <v>-1</v>
      </c>
      <c r="O49" s="286" t="s">
        <v>84</v>
      </c>
      <c r="P49" s="287" t="s">
        <v>112</v>
      </c>
      <c r="Q49" s="285">
        <f>'Adaptación Espectral ISO 140-4'!AD9</f>
        <v>-1</v>
      </c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34" t="s">
        <v>113</v>
      </c>
      <c r="D51" s="505"/>
      <c r="E51" s="505"/>
      <c r="F51" s="505"/>
      <c r="G51" s="506"/>
      <c r="H51" s="281"/>
      <c r="I51" s="281"/>
      <c r="J51" s="225" t="s">
        <v>114</v>
      </c>
      <c r="K51" s="285">
        <f>'Adaptación Espectral ISO 140-4'!AD11</f>
        <v>-7</v>
      </c>
      <c r="L51" s="286" t="s">
        <v>84</v>
      </c>
      <c r="M51" s="287" t="s">
        <v>115</v>
      </c>
      <c r="N51" s="288">
        <f>'Adaptación Espectral ISO 140-4'!AD12</f>
        <v>-7</v>
      </c>
      <c r="O51" s="286" t="s">
        <v>84</v>
      </c>
      <c r="P51" s="287" t="s">
        <v>116</v>
      </c>
      <c r="Q51" s="285">
        <f>'Adaptación Espectral ISO 140-4'!AD13</f>
        <v>-3</v>
      </c>
      <c r="R51" s="289" t="s">
        <v>48</v>
      </c>
      <c r="S51" s="217"/>
    </row>
    <row r="52" spans="2:19" ht="12.75">
      <c r="B52" s="216"/>
      <c r="C52" s="533"/>
      <c r="D52" s="451"/>
      <c r="E52" s="451"/>
      <c r="F52" s="451"/>
      <c r="G52" s="535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303" t="s">
        <v>93</v>
      </c>
      <c r="L56" s="284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00"/>
    <outlinePr summaryBelow="0" summaryRight="0"/>
  </sheetPr>
  <dimension ref="B3:S57"/>
  <sheetViews>
    <sheetView workbookViewId="0">
      <selection activeCell="N37" sqref="N37"/>
    </sheetView>
  </sheetViews>
  <sheetFormatPr baseColWidth="10" defaultColWidth="12.5703125" defaultRowHeight="15.75" customHeight="1"/>
  <cols>
    <col min="2" max="3" width="5.5703125" customWidth="1"/>
    <col min="4" max="4" width="4" customWidth="1"/>
    <col min="5" max="5" width="5" customWidth="1"/>
    <col min="6" max="7" width="4.42578125" customWidth="1"/>
    <col min="8" max="8" width="4.5703125" customWidth="1"/>
    <col min="9" max="9" width="4.85546875" customWidth="1"/>
    <col min="10" max="10" width="8.42578125" customWidth="1"/>
    <col min="11" max="11" width="4.5703125" customWidth="1"/>
    <col min="12" max="12" width="6.7109375" customWidth="1"/>
    <col min="13" max="13" width="8.42578125" customWidth="1"/>
    <col min="14" max="14" width="4.42578125" customWidth="1"/>
    <col min="15" max="15" width="6.42578125" customWidth="1"/>
    <col min="16" max="16" width="8.85546875" customWidth="1"/>
    <col min="17" max="17" width="4.5703125" customWidth="1"/>
    <col min="18" max="21" width="5.5703125" customWidth="1"/>
  </cols>
  <sheetData>
    <row r="3" spans="2:19" ht="12.75">
      <c r="B3" s="518"/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20"/>
    </row>
    <row r="4" spans="2:19" ht="12.75">
      <c r="B4" s="521" t="s">
        <v>117</v>
      </c>
      <c r="C4" s="522"/>
      <c r="D4" s="522"/>
      <c r="E4" s="522"/>
      <c r="F4" s="522"/>
      <c r="G4" s="522"/>
      <c r="H4" s="522"/>
      <c r="I4" s="522"/>
      <c r="J4" s="522"/>
      <c r="K4" s="522"/>
      <c r="L4" s="522"/>
      <c r="M4" s="522"/>
      <c r="N4" s="522"/>
      <c r="O4" s="522"/>
      <c r="P4" s="522"/>
      <c r="Q4" s="522"/>
      <c r="R4" s="522"/>
      <c r="S4" s="523"/>
    </row>
    <row r="5" spans="2:19" ht="12.75">
      <c r="B5" s="524" t="s">
        <v>118</v>
      </c>
      <c r="C5" s="525"/>
      <c r="D5" s="525"/>
      <c r="E5" s="525"/>
      <c r="F5" s="525"/>
      <c r="G5" s="525"/>
      <c r="H5" s="525"/>
      <c r="I5" s="525"/>
      <c r="J5" s="525"/>
      <c r="K5" s="525"/>
      <c r="L5" s="525"/>
      <c r="M5" s="525"/>
      <c r="N5" s="525"/>
      <c r="O5" s="525"/>
      <c r="P5" s="525"/>
      <c r="Q5" s="525"/>
      <c r="R5" s="525"/>
      <c r="S5" s="526"/>
    </row>
    <row r="6" spans="2:19" ht="14.25" thickTop="1" thickBot="1">
      <c r="B6" s="199"/>
      <c r="C6" s="200"/>
      <c r="D6" s="200"/>
      <c r="E6" s="200"/>
      <c r="F6" s="200"/>
      <c r="G6" s="200"/>
      <c r="H6" s="200"/>
      <c r="I6" s="201"/>
      <c r="J6" s="202"/>
      <c r="K6" s="202"/>
      <c r="L6" s="202"/>
      <c r="M6" s="202"/>
      <c r="N6" s="202"/>
      <c r="O6" s="203"/>
      <c r="P6" s="202"/>
      <c r="Q6" s="202"/>
      <c r="R6" s="202"/>
      <c r="S6" s="204"/>
    </row>
    <row r="7" spans="2:19" ht="14.25" thickTop="1" thickBot="1">
      <c r="B7" s="205"/>
      <c r="C7" s="206" t="s">
        <v>70</v>
      </c>
      <c r="D7" s="207"/>
      <c r="E7" s="207"/>
      <c r="F7" s="207"/>
      <c r="G7" s="206"/>
      <c r="I7" s="208"/>
      <c r="J7" s="209"/>
      <c r="K7" s="209"/>
      <c r="L7" s="206" t="s">
        <v>71</v>
      </c>
      <c r="M7" s="206"/>
      <c r="N7" s="209"/>
      <c r="O7" s="211"/>
      <c r="P7" s="209"/>
      <c r="Q7" s="209"/>
      <c r="R7" s="209"/>
      <c r="S7" s="212"/>
    </row>
    <row r="8" spans="2:19" ht="14.25" thickTop="1" thickBot="1">
      <c r="B8" s="205"/>
      <c r="C8" s="207"/>
      <c r="D8" s="207"/>
      <c r="E8" s="207"/>
      <c r="F8" s="207"/>
      <c r="G8" s="207"/>
      <c r="H8" s="207"/>
      <c r="I8" s="208"/>
      <c r="J8" s="209"/>
      <c r="K8" s="209"/>
      <c r="L8" s="209"/>
      <c r="M8" s="209"/>
      <c r="N8" s="209"/>
      <c r="O8" s="211"/>
      <c r="P8" s="209"/>
      <c r="Q8" s="209"/>
      <c r="R8" s="209"/>
      <c r="S8" s="212"/>
    </row>
    <row r="9" spans="2:19" ht="12.75">
      <c r="B9" s="213"/>
      <c r="C9" s="527" t="s">
        <v>72</v>
      </c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8"/>
      <c r="R9" s="529"/>
      <c r="S9" s="212"/>
    </row>
    <row r="10" spans="2:19" ht="12.75">
      <c r="B10" s="214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5"/>
      <c r="P10" s="215"/>
      <c r="Q10" s="215"/>
      <c r="R10" s="215"/>
      <c r="S10" s="212"/>
    </row>
    <row r="11" spans="2:19" ht="12.75">
      <c r="B11" s="216"/>
      <c r="C11" s="530"/>
      <c r="D11" s="531"/>
      <c r="E11" s="531"/>
      <c r="F11" s="531"/>
      <c r="G11" s="531"/>
      <c r="H11" s="531"/>
      <c r="I11" s="531"/>
      <c r="J11" s="531"/>
      <c r="K11" s="531"/>
      <c r="L11" s="531"/>
      <c r="M11" s="531"/>
      <c r="N11" s="531"/>
      <c r="O11" s="531"/>
      <c r="P11" s="531"/>
      <c r="Q11" s="531"/>
      <c r="R11" s="443"/>
      <c r="S11" s="217"/>
    </row>
    <row r="12" spans="2:19" ht="12.75">
      <c r="B12" s="216"/>
      <c r="C12" s="532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450"/>
      <c r="R12" s="449"/>
      <c r="S12" s="217"/>
    </row>
    <row r="13" spans="2:19" ht="12.75">
      <c r="B13" s="216"/>
      <c r="C13" s="532"/>
      <c r="D13" s="450"/>
      <c r="E13" s="450"/>
      <c r="F13" s="450"/>
      <c r="G13" s="450"/>
      <c r="H13" s="450"/>
      <c r="I13" s="450"/>
      <c r="J13" s="450"/>
      <c r="K13" s="450"/>
      <c r="L13" s="450"/>
      <c r="M13" s="450"/>
      <c r="N13" s="450"/>
      <c r="O13" s="450"/>
      <c r="P13" s="450"/>
      <c r="Q13" s="450"/>
      <c r="R13" s="449"/>
      <c r="S13" s="217"/>
    </row>
    <row r="14" spans="2:19" ht="12.75">
      <c r="B14" s="216"/>
      <c r="C14" s="533"/>
      <c r="D14" s="451"/>
      <c r="E14" s="451"/>
      <c r="F14" s="451"/>
      <c r="G14" s="451"/>
      <c r="H14" s="451"/>
      <c r="I14" s="451"/>
      <c r="J14" s="451"/>
      <c r="K14" s="451"/>
      <c r="L14" s="451"/>
      <c r="M14" s="451"/>
      <c r="N14" s="451"/>
      <c r="O14" s="451"/>
      <c r="P14" s="451"/>
      <c r="Q14" s="451"/>
      <c r="R14" s="452"/>
      <c r="S14" s="217"/>
    </row>
    <row r="15" spans="2:19" ht="12.75">
      <c r="B15" s="216"/>
      <c r="C15" s="218"/>
      <c r="D15" s="218"/>
      <c r="E15" s="218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218"/>
      <c r="S15" s="217"/>
    </row>
    <row r="16" spans="2:19" ht="12.75">
      <c r="B16" s="216"/>
      <c r="C16" s="219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1"/>
      <c r="S16" s="217"/>
    </row>
    <row r="17" spans="2:19" ht="15.75" customHeight="1">
      <c r="B17" s="216"/>
      <c r="C17" s="222" t="s">
        <v>73</v>
      </c>
      <c r="D17" s="209"/>
      <c r="E17" s="209"/>
      <c r="F17" s="209"/>
      <c r="G17" s="209"/>
      <c r="H17" s="209"/>
      <c r="I17" s="223">
        <f>'Entrada ISO 140-4'!U9</f>
        <v>54</v>
      </c>
      <c r="J17" s="224" t="s">
        <v>74</v>
      </c>
      <c r="K17" s="209"/>
      <c r="L17" s="225" t="s">
        <v>75</v>
      </c>
      <c r="M17" s="504" t="s">
        <v>76</v>
      </c>
      <c r="N17" s="505"/>
      <c r="O17" s="505"/>
      <c r="P17" s="505"/>
      <c r="Q17" s="506"/>
      <c r="R17" s="226"/>
      <c r="S17" s="217"/>
    </row>
    <row r="18" spans="2:19" ht="15.75" customHeight="1">
      <c r="B18" s="216"/>
      <c r="C18" s="227" t="s">
        <v>77</v>
      </c>
      <c r="D18" s="200"/>
      <c r="E18" s="200"/>
      <c r="F18" s="200"/>
      <c r="G18" s="200"/>
      <c r="H18" s="200"/>
      <c r="I18" s="228">
        <f>'Entrada ISO 140-4'!U10</f>
        <v>45</v>
      </c>
      <c r="J18" s="229" t="s">
        <v>74</v>
      </c>
      <c r="K18" s="202"/>
      <c r="L18" s="230" t="s">
        <v>78</v>
      </c>
      <c r="M18" s="507"/>
      <c r="N18" s="508"/>
      <c r="O18" s="508"/>
      <c r="P18" s="508"/>
      <c r="Q18" s="509"/>
      <c r="R18" s="231"/>
      <c r="S18" s="217"/>
    </row>
    <row r="19" spans="2:19" ht="12.75">
      <c r="B19" s="216"/>
      <c r="C19" s="232"/>
      <c r="D19" s="233"/>
      <c r="E19" s="233"/>
      <c r="F19" s="233"/>
      <c r="G19" s="233"/>
      <c r="H19" s="233"/>
      <c r="I19" s="234"/>
      <c r="J19" s="209"/>
      <c r="K19" s="209"/>
      <c r="L19" s="209"/>
      <c r="M19" s="209"/>
      <c r="N19" s="209"/>
      <c r="O19" s="211"/>
      <c r="P19" s="209"/>
      <c r="Q19" s="209"/>
      <c r="R19" s="226"/>
      <c r="S19" s="217"/>
    </row>
    <row r="20" spans="2:19" ht="12.75">
      <c r="B20" s="216"/>
      <c r="C20" s="235"/>
      <c r="D20" s="236"/>
      <c r="E20" s="237"/>
      <c r="F20" s="238"/>
      <c r="G20" s="236"/>
      <c r="H20" s="237"/>
      <c r="I20" s="238"/>
      <c r="J20" s="239"/>
      <c r="K20" s="209"/>
      <c r="L20" s="209"/>
      <c r="M20" s="209"/>
      <c r="N20" s="209"/>
      <c r="O20" s="211"/>
      <c r="P20" s="209"/>
      <c r="Q20" s="209"/>
      <c r="R20" s="226"/>
      <c r="S20" s="217"/>
    </row>
    <row r="21" spans="2:19" ht="25.5">
      <c r="B21" s="216"/>
      <c r="C21" s="235"/>
      <c r="D21" s="240"/>
      <c r="E21" s="241" t="s">
        <v>119</v>
      </c>
      <c r="F21" s="242"/>
      <c r="G21" s="240"/>
      <c r="H21" s="389" t="s">
        <v>38</v>
      </c>
      <c r="I21" s="242"/>
      <c r="J21" s="239"/>
      <c r="K21" s="209"/>
      <c r="L21" s="209"/>
      <c r="M21" s="209"/>
      <c r="N21" s="209"/>
      <c r="O21" s="211"/>
      <c r="P21" s="209"/>
      <c r="Q21" s="209"/>
      <c r="R21" s="226"/>
      <c r="S21" s="217"/>
    </row>
    <row r="22" spans="2:19" ht="12.75">
      <c r="B22" s="216"/>
      <c r="C22" s="235"/>
      <c r="D22" s="243"/>
      <c r="E22" s="244"/>
      <c r="F22" s="245"/>
      <c r="G22" s="243"/>
      <c r="H22" s="244"/>
      <c r="I22" s="245"/>
      <c r="J22" s="239"/>
      <c r="K22" s="209"/>
      <c r="L22" s="209"/>
      <c r="M22" s="209"/>
      <c r="N22" s="209"/>
      <c r="O22" s="211"/>
      <c r="P22" s="209"/>
      <c r="Q22" s="209"/>
      <c r="R22" s="226"/>
      <c r="S22" s="217"/>
    </row>
    <row r="23" spans="2:19" ht="15.75" customHeight="1">
      <c r="B23" s="216"/>
      <c r="C23" s="235"/>
      <c r="D23" s="236"/>
      <c r="E23" s="246">
        <v>50</v>
      </c>
      <c r="F23" s="238"/>
      <c r="G23" s="247"/>
      <c r="H23" s="308">
        <f t="array" ref="H23:H43">TRANSPOSE('Resultados ISO 140-4'!B13:V13)</f>
        <v>32.018817728307042</v>
      </c>
      <c r="I23" s="238"/>
      <c r="J23" s="239"/>
      <c r="K23" s="209"/>
      <c r="L23" s="209"/>
      <c r="M23" s="209"/>
      <c r="N23" s="209"/>
      <c r="O23" s="211"/>
      <c r="P23" s="209"/>
      <c r="Q23" s="209"/>
      <c r="R23" s="226"/>
      <c r="S23" s="217"/>
    </row>
    <row r="24" spans="2:19" ht="15">
      <c r="B24" s="216"/>
      <c r="C24" s="235"/>
      <c r="D24" s="240"/>
      <c r="E24" s="249">
        <v>63</v>
      </c>
      <c r="F24" s="242"/>
      <c r="G24" s="250"/>
      <c r="H24" s="309">
        <v>44.545559339331945</v>
      </c>
      <c r="I24" s="242"/>
      <c r="J24" s="239"/>
      <c r="K24" s="209"/>
      <c r="L24" s="209"/>
      <c r="M24" s="209"/>
      <c r="N24" s="209"/>
      <c r="O24" s="211"/>
      <c r="P24" s="209"/>
      <c r="Q24" s="209"/>
      <c r="R24" s="226"/>
      <c r="S24" s="217"/>
    </row>
    <row r="25" spans="2:19" ht="15">
      <c r="B25" s="216"/>
      <c r="C25" s="235"/>
      <c r="D25" s="252"/>
      <c r="E25" s="253">
        <v>80</v>
      </c>
      <c r="F25" s="254"/>
      <c r="G25" s="255"/>
      <c r="H25" s="309">
        <v>54.849764616727612</v>
      </c>
      <c r="I25" s="254"/>
      <c r="J25" s="239"/>
      <c r="K25" s="209"/>
      <c r="L25" s="209"/>
      <c r="M25" s="209"/>
      <c r="N25" s="209"/>
      <c r="O25" s="211"/>
      <c r="P25" s="209"/>
      <c r="Q25" s="209"/>
      <c r="R25" s="226"/>
      <c r="S25" s="217"/>
    </row>
    <row r="26" spans="2:19" ht="15">
      <c r="B26" s="216"/>
      <c r="C26" s="235"/>
      <c r="D26" s="236"/>
      <c r="E26" s="246">
        <v>100</v>
      </c>
      <c r="F26" s="238"/>
      <c r="G26" s="256"/>
      <c r="H26" s="310">
        <v>46.801444070595778</v>
      </c>
      <c r="I26" s="258"/>
      <c r="J26" s="239"/>
      <c r="K26" s="209"/>
      <c r="L26" s="209"/>
      <c r="M26" s="209"/>
      <c r="N26" s="209"/>
      <c r="O26" s="211"/>
      <c r="P26" s="209"/>
      <c r="Q26" s="209"/>
      <c r="R26" s="226"/>
      <c r="S26" s="217"/>
    </row>
    <row r="27" spans="2:19" ht="15">
      <c r="B27" s="216"/>
      <c r="C27" s="235"/>
      <c r="D27" s="240"/>
      <c r="E27" s="249">
        <v>125</v>
      </c>
      <c r="F27" s="242"/>
      <c r="G27" s="259"/>
      <c r="H27" s="311">
        <v>49.691366578481919</v>
      </c>
      <c r="I27" s="261"/>
      <c r="J27" s="239"/>
      <c r="K27" s="209"/>
      <c r="L27" s="209"/>
      <c r="M27" s="209"/>
      <c r="N27" s="209"/>
      <c r="O27" s="211"/>
      <c r="P27" s="209"/>
      <c r="Q27" s="209"/>
      <c r="R27" s="226"/>
      <c r="S27" s="217"/>
    </row>
    <row r="28" spans="2:19" ht="15">
      <c r="B28" s="216"/>
      <c r="C28" s="235"/>
      <c r="D28" s="252"/>
      <c r="E28" s="253">
        <v>160</v>
      </c>
      <c r="F28" s="254"/>
      <c r="G28" s="262"/>
      <c r="H28" s="312">
        <v>52.406267931948577</v>
      </c>
      <c r="I28" s="264"/>
      <c r="J28" s="239"/>
      <c r="K28" s="209"/>
      <c r="L28" s="209"/>
      <c r="M28" s="209"/>
      <c r="N28" s="209"/>
      <c r="O28" s="211"/>
      <c r="P28" s="209"/>
      <c r="Q28" s="209"/>
      <c r="R28" s="226"/>
      <c r="S28" s="217"/>
    </row>
    <row r="29" spans="2:19" ht="15">
      <c r="B29" s="216"/>
      <c r="C29" s="235"/>
      <c r="D29" s="236"/>
      <c r="E29" s="246">
        <v>200</v>
      </c>
      <c r="F29" s="238"/>
      <c r="G29" s="256"/>
      <c r="H29" s="310">
        <v>56.013316972905585</v>
      </c>
      <c r="I29" s="258"/>
      <c r="J29" s="239"/>
      <c r="K29" s="209"/>
      <c r="L29" s="209"/>
      <c r="M29" s="209"/>
      <c r="N29" s="209"/>
      <c r="O29" s="211"/>
      <c r="P29" s="209"/>
      <c r="Q29" s="209"/>
      <c r="R29" s="226"/>
      <c r="S29" s="217"/>
    </row>
    <row r="30" spans="2:19" ht="15">
      <c r="B30" s="216"/>
      <c r="C30" s="235"/>
      <c r="D30" s="240"/>
      <c r="E30" s="249">
        <v>250</v>
      </c>
      <c r="F30" s="242"/>
      <c r="G30" s="259"/>
      <c r="H30" s="311">
        <v>58.990864176908431</v>
      </c>
      <c r="I30" s="261"/>
      <c r="J30" s="239"/>
      <c r="K30" s="209"/>
      <c r="L30" s="209"/>
      <c r="M30" s="209"/>
      <c r="N30" s="209"/>
      <c r="O30" s="211"/>
      <c r="P30" s="209"/>
      <c r="Q30" s="209"/>
      <c r="R30" s="226"/>
      <c r="S30" s="217"/>
    </row>
    <row r="31" spans="2:19" ht="15">
      <c r="B31" s="216"/>
      <c r="C31" s="235"/>
      <c r="D31" s="252"/>
      <c r="E31" s="253">
        <v>315</v>
      </c>
      <c r="F31" s="254"/>
      <c r="G31" s="262"/>
      <c r="H31" s="312">
        <v>59.367081797194878</v>
      </c>
      <c r="I31" s="264"/>
      <c r="J31" s="239"/>
      <c r="K31" s="209"/>
      <c r="L31" s="209"/>
      <c r="M31" s="209"/>
      <c r="N31" s="209"/>
      <c r="O31" s="211"/>
      <c r="P31" s="209"/>
      <c r="Q31" s="209"/>
      <c r="R31" s="226"/>
      <c r="S31" s="217"/>
    </row>
    <row r="32" spans="2:19" ht="15">
      <c r="B32" s="216"/>
      <c r="C32" s="235"/>
      <c r="D32" s="236"/>
      <c r="E32" s="246">
        <v>400</v>
      </c>
      <c r="F32" s="238"/>
      <c r="G32" s="256"/>
      <c r="H32" s="310">
        <v>59.815663667211105</v>
      </c>
      <c r="I32" s="258"/>
      <c r="J32" s="239"/>
      <c r="K32" s="209"/>
      <c r="L32" s="209"/>
      <c r="M32" s="209"/>
      <c r="N32" s="209"/>
      <c r="O32" s="211"/>
      <c r="P32" s="209"/>
      <c r="Q32" s="209"/>
      <c r="R32" s="226"/>
      <c r="S32" s="217"/>
    </row>
    <row r="33" spans="2:19" ht="15">
      <c r="B33" s="216"/>
      <c r="C33" s="235"/>
      <c r="D33" s="240"/>
      <c r="E33" s="249">
        <v>500</v>
      </c>
      <c r="F33" s="242"/>
      <c r="G33" s="259"/>
      <c r="H33" s="311">
        <v>64.762914383557259</v>
      </c>
      <c r="I33" s="261"/>
      <c r="J33" s="239"/>
      <c r="K33" s="209"/>
      <c r="L33" s="209"/>
      <c r="M33" s="209"/>
      <c r="N33" s="209"/>
      <c r="O33" s="211"/>
      <c r="P33" s="209"/>
      <c r="Q33" s="209"/>
      <c r="R33" s="226"/>
      <c r="S33" s="217"/>
    </row>
    <row r="34" spans="2:19" ht="15">
      <c r="B34" s="216"/>
      <c r="C34" s="235"/>
      <c r="D34" s="252"/>
      <c r="E34" s="253">
        <v>630</v>
      </c>
      <c r="F34" s="254"/>
      <c r="G34" s="262"/>
      <c r="H34" s="312">
        <v>63.366214625693125</v>
      </c>
      <c r="I34" s="264"/>
      <c r="J34" s="239"/>
      <c r="K34" s="209"/>
      <c r="L34" s="209"/>
      <c r="M34" s="209"/>
      <c r="N34" s="209"/>
      <c r="O34" s="211"/>
      <c r="P34" s="209"/>
      <c r="Q34" s="209"/>
      <c r="R34" s="226"/>
      <c r="S34" s="217"/>
    </row>
    <row r="35" spans="2:19" ht="15">
      <c r="B35" s="216"/>
      <c r="C35" s="235"/>
      <c r="D35" s="236"/>
      <c r="E35" s="246">
        <v>800</v>
      </c>
      <c r="F35" s="238"/>
      <c r="G35" s="256"/>
      <c r="H35" s="310">
        <v>65.232086080646511</v>
      </c>
      <c r="I35" s="258"/>
      <c r="J35" s="239"/>
      <c r="K35" s="209"/>
      <c r="L35" s="209"/>
      <c r="M35" s="209"/>
      <c r="N35" s="209"/>
      <c r="O35" s="211"/>
      <c r="P35" s="209"/>
      <c r="Q35" s="209"/>
      <c r="R35" s="226"/>
      <c r="S35" s="217"/>
    </row>
    <row r="36" spans="2:19" ht="15">
      <c r="B36" s="216"/>
      <c r="C36" s="235"/>
      <c r="D36" s="240"/>
      <c r="E36" s="249">
        <v>1000</v>
      </c>
      <c r="F36" s="242"/>
      <c r="G36" s="259"/>
      <c r="H36" s="311">
        <v>64.586787174221087</v>
      </c>
      <c r="I36" s="261"/>
      <c r="J36" s="239"/>
      <c r="K36" s="209"/>
      <c r="L36" s="209"/>
      <c r="M36" s="209"/>
      <c r="N36" s="209"/>
      <c r="O36" s="211"/>
      <c r="P36" s="209"/>
      <c r="Q36" s="209"/>
      <c r="R36" s="226"/>
      <c r="S36" s="217"/>
    </row>
    <row r="37" spans="2:19" ht="15">
      <c r="B37" s="216"/>
      <c r="C37" s="235"/>
      <c r="D37" s="252"/>
      <c r="E37" s="253">
        <v>1250</v>
      </c>
      <c r="F37" s="254"/>
      <c r="G37" s="262"/>
      <c r="H37" s="312">
        <v>60.087154896538003</v>
      </c>
      <c r="I37" s="264"/>
      <c r="J37" s="239"/>
      <c r="K37" s="209"/>
      <c r="L37" s="209"/>
      <c r="M37" s="209"/>
      <c r="N37" s="209"/>
      <c r="O37" s="211"/>
      <c r="P37" s="209"/>
      <c r="Q37" s="209"/>
      <c r="R37" s="226"/>
      <c r="S37" s="217"/>
    </row>
    <row r="38" spans="2:19" ht="15">
      <c r="B38" s="216"/>
      <c r="C38" s="235"/>
      <c r="D38" s="236"/>
      <c r="E38" s="246">
        <v>1600</v>
      </c>
      <c r="F38" s="238"/>
      <c r="G38" s="256"/>
      <c r="H38" s="310">
        <v>59.358533325894214</v>
      </c>
      <c r="I38" s="258"/>
      <c r="J38" s="239"/>
      <c r="K38" s="209"/>
      <c r="L38" s="209"/>
      <c r="M38" s="209"/>
      <c r="N38" s="209"/>
      <c r="O38" s="211"/>
      <c r="P38" s="209"/>
      <c r="Q38" s="209"/>
      <c r="R38" s="226"/>
      <c r="S38" s="217"/>
    </row>
    <row r="39" spans="2:19" ht="15">
      <c r="B39" s="216"/>
      <c r="C39" s="235"/>
      <c r="D39" s="240"/>
      <c r="E39" s="249">
        <v>2000</v>
      </c>
      <c r="F39" s="242"/>
      <c r="G39" s="259"/>
      <c r="H39" s="311">
        <v>59.389878671710761</v>
      </c>
      <c r="I39" s="261"/>
      <c r="J39" s="239"/>
      <c r="K39" s="209"/>
      <c r="L39" s="209"/>
      <c r="M39" s="209"/>
      <c r="N39" s="209"/>
      <c r="O39" s="211"/>
      <c r="P39" s="209"/>
      <c r="Q39" s="209"/>
      <c r="R39" s="226"/>
      <c r="S39" s="217"/>
    </row>
    <row r="40" spans="2:19" ht="15">
      <c r="B40" s="216"/>
      <c r="C40" s="235"/>
      <c r="D40" s="252"/>
      <c r="E40" s="253">
        <v>2500</v>
      </c>
      <c r="F40" s="254"/>
      <c r="G40" s="262"/>
      <c r="H40" s="312">
        <v>63.66411380474328</v>
      </c>
      <c r="I40" s="264"/>
      <c r="J40" s="239"/>
      <c r="K40" s="209"/>
      <c r="L40" s="209"/>
      <c r="M40" s="209"/>
      <c r="N40" s="209"/>
      <c r="O40" s="211"/>
      <c r="P40" s="209"/>
      <c r="Q40" s="209"/>
      <c r="R40" s="226"/>
      <c r="S40" s="217"/>
    </row>
    <row r="41" spans="2:19" ht="15">
      <c r="B41" s="216"/>
      <c r="C41" s="235"/>
      <c r="D41" s="236"/>
      <c r="E41" s="246">
        <v>3150</v>
      </c>
      <c r="F41" s="238"/>
      <c r="G41" s="256"/>
      <c r="H41" s="313">
        <v>74.660877171980374</v>
      </c>
      <c r="I41" s="258"/>
      <c r="J41" s="239"/>
      <c r="K41" s="209"/>
      <c r="L41" s="209"/>
      <c r="M41" s="209"/>
      <c r="N41" s="209"/>
      <c r="O41" s="211"/>
      <c r="P41" s="209"/>
      <c r="Q41" s="209"/>
      <c r="R41" s="226"/>
      <c r="S41" s="217"/>
    </row>
    <row r="42" spans="2:19" ht="15">
      <c r="B42" s="216"/>
      <c r="C42" s="235"/>
      <c r="D42" s="240"/>
      <c r="E42" s="249">
        <v>4000</v>
      </c>
      <c r="F42" s="242"/>
      <c r="G42" s="250"/>
      <c r="H42" s="314">
        <v>74.43789161391058</v>
      </c>
      <c r="I42" s="242"/>
      <c r="J42" s="239"/>
      <c r="K42" s="209"/>
      <c r="L42" s="209"/>
      <c r="M42" s="209"/>
      <c r="N42" s="209"/>
      <c r="O42" s="211"/>
      <c r="P42" s="209"/>
      <c r="Q42" s="209"/>
      <c r="R42" s="226"/>
      <c r="S42" s="217"/>
    </row>
    <row r="43" spans="2:19" ht="15">
      <c r="B43" s="216"/>
      <c r="C43" s="235"/>
      <c r="D43" s="243"/>
      <c r="E43" s="267">
        <v>5000</v>
      </c>
      <c r="F43" s="245"/>
      <c r="G43" s="268"/>
      <c r="H43" s="315">
        <v>72.771391817692717</v>
      </c>
      <c r="I43" s="245"/>
      <c r="J43" s="239"/>
      <c r="K43" s="209"/>
      <c r="L43" s="209"/>
      <c r="M43" s="209"/>
      <c r="N43" s="209"/>
      <c r="O43" s="211"/>
      <c r="P43" s="209"/>
      <c r="Q43" s="209"/>
      <c r="R43" s="226"/>
      <c r="S43" s="217"/>
    </row>
    <row r="44" spans="2:19" ht="12.75">
      <c r="B44" s="216"/>
      <c r="C44" s="270"/>
      <c r="D44" s="271"/>
      <c r="E44" s="271"/>
      <c r="F44" s="271"/>
      <c r="G44" s="271"/>
      <c r="H44" s="271"/>
      <c r="I44" s="272"/>
      <c r="J44" s="273"/>
      <c r="K44" s="273"/>
      <c r="L44" s="273"/>
      <c r="M44" s="273"/>
      <c r="N44" s="273"/>
      <c r="O44" s="274"/>
      <c r="P44" s="273"/>
      <c r="Q44" s="273"/>
      <c r="R44" s="275"/>
      <c r="S44" s="217"/>
    </row>
    <row r="45" spans="2:19" ht="12.75">
      <c r="B45" s="205"/>
      <c r="C45" s="200"/>
      <c r="D45" s="200"/>
      <c r="E45" s="200"/>
      <c r="F45" s="200"/>
      <c r="G45" s="200"/>
      <c r="H45" s="200"/>
      <c r="I45" s="201"/>
      <c r="J45" s="202"/>
      <c r="K45" s="202"/>
      <c r="L45" s="202"/>
      <c r="M45" s="202"/>
      <c r="N45" s="202"/>
      <c r="O45" s="203"/>
      <c r="P45" s="202"/>
      <c r="Q45" s="202"/>
      <c r="R45" s="202"/>
      <c r="S45" s="212"/>
    </row>
    <row r="46" spans="2:19" ht="12.75">
      <c r="B46" s="205"/>
      <c r="C46" s="233"/>
      <c r="D46" s="233"/>
      <c r="E46" s="233"/>
      <c r="F46" s="233"/>
      <c r="G46" s="233"/>
      <c r="H46" s="233"/>
      <c r="I46" s="234"/>
      <c r="J46" s="215"/>
      <c r="K46" s="215"/>
      <c r="L46" s="215"/>
      <c r="M46" s="215"/>
      <c r="N46" s="215"/>
      <c r="O46" s="276"/>
      <c r="P46" s="215"/>
      <c r="Q46" s="215"/>
      <c r="R46" s="215"/>
      <c r="S46" s="212"/>
    </row>
    <row r="47" spans="2:19" ht="12.75">
      <c r="B47" s="216"/>
      <c r="C47" s="277" t="s">
        <v>120</v>
      </c>
      <c r="D47" s="237"/>
      <c r="E47" s="237"/>
      <c r="F47" s="237"/>
      <c r="G47" s="237"/>
      <c r="H47" s="237"/>
      <c r="I47" s="237"/>
      <c r="J47" s="278"/>
      <c r="K47" s="278"/>
      <c r="L47" s="278"/>
      <c r="M47" s="278"/>
      <c r="N47" s="278"/>
      <c r="O47" s="278"/>
      <c r="P47" s="278"/>
      <c r="Q47" s="279"/>
      <c r="R47" s="280"/>
      <c r="S47" s="217"/>
    </row>
    <row r="48" spans="2:19" ht="12.75">
      <c r="B48" s="216"/>
      <c r="C48" s="240"/>
      <c r="D48" s="281"/>
      <c r="E48" s="281"/>
      <c r="F48" s="281"/>
      <c r="G48" s="281"/>
      <c r="H48" s="281"/>
      <c r="I48" s="281"/>
      <c r="J48" s="209"/>
      <c r="K48" s="209"/>
      <c r="L48" s="209"/>
      <c r="M48" s="209"/>
      <c r="N48" s="209"/>
      <c r="O48" s="209"/>
      <c r="P48" s="209"/>
      <c r="Q48" s="211"/>
      <c r="R48" s="212"/>
      <c r="S48" s="217"/>
    </row>
    <row r="49" spans="2:19" ht="15">
      <c r="B49" s="216"/>
      <c r="C49" s="282" t="s">
        <v>121</v>
      </c>
      <c r="D49" s="281"/>
      <c r="E49" s="281"/>
      <c r="F49" s="283">
        <f>ROUND('Globales ISO 140-4'!CD3,0)</f>
        <v>63</v>
      </c>
      <c r="G49" s="510" t="str">
        <f>CONCATENATE("(     ",,";",,"     )")</f>
        <v>(     ;     )</v>
      </c>
      <c r="H49" s="511"/>
      <c r="I49" s="284" t="s">
        <v>48</v>
      </c>
      <c r="J49" s="225" t="s">
        <v>122</v>
      </c>
      <c r="K49" s="316"/>
      <c r="L49" s="286" t="s">
        <v>84</v>
      </c>
      <c r="M49" s="287" t="s">
        <v>123</v>
      </c>
      <c r="N49" s="317"/>
      <c r="O49" s="286" t="s">
        <v>84</v>
      </c>
      <c r="P49" s="287" t="s">
        <v>124</v>
      </c>
      <c r="Q49" s="316"/>
      <c r="R49" s="289" t="s">
        <v>48</v>
      </c>
      <c r="S49" s="217"/>
    </row>
    <row r="50" spans="2:19" ht="12.75">
      <c r="B50" s="216"/>
      <c r="C50" s="240"/>
      <c r="D50" s="281"/>
      <c r="E50" s="281"/>
      <c r="F50" s="281"/>
      <c r="G50" s="281"/>
      <c r="H50" s="281"/>
      <c r="I50" s="281"/>
      <c r="J50" s="209"/>
      <c r="K50" s="209"/>
      <c r="L50" s="209"/>
      <c r="M50" s="209"/>
      <c r="N50" s="209"/>
      <c r="O50" s="209"/>
      <c r="P50" s="209"/>
      <c r="Q50" s="211"/>
      <c r="R50" s="212"/>
      <c r="S50" s="217"/>
    </row>
    <row r="51" spans="2:19" ht="15">
      <c r="B51" s="216"/>
      <c r="C51" s="512" t="s">
        <v>238</v>
      </c>
      <c r="D51" s="513"/>
      <c r="E51" s="513"/>
      <c r="F51" s="513"/>
      <c r="G51" s="514"/>
      <c r="H51" s="281"/>
      <c r="I51" s="281"/>
      <c r="J51" s="225" t="s">
        <v>125</v>
      </c>
      <c r="K51" s="316"/>
      <c r="L51" s="286" t="s">
        <v>84</v>
      </c>
      <c r="M51" s="287" t="s">
        <v>126</v>
      </c>
      <c r="N51" s="317"/>
      <c r="O51" s="286" t="s">
        <v>84</v>
      </c>
      <c r="P51" s="287" t="s">
        <v>127</v>
      </c>
      <c r="Q51" s="316"/>
      <c r="R51" s="289" t="s">
        <v>48</v>
      </c>
      <c r="S51" s="217"/>
    </row>
    <row r="52" spans="2:19" ht="12.75">
      <c r="B52" s="216"/>
      <c r="C52" s="515"/>
      <c r="D52" s="516"/>
      <c r="E52" s="516"/>
      <c r="F52" s="516"/>
      <c r="G52" s="517"/>
      <c r="H52" s="244"/>
      <c r="I52" s="244"/>
      <c r="J52" s="290"/>
      <c r="K52" s="290"/>
      <c r="L52" s="290"/>
      <c r="M52" s="290"/>
      <c r="N52" s="290"/>
      <c r="O52" s="290"/>
      <c r="P52" s="290"/>
      <c r="Q52" s="291"/>
      <c r="R52" s="292"/>
      <c r="S52" s="217"/>
    </row>
    <row r="53" spans="2:19" ht="12.75">
      <c r="B53" s="213"/>
      <c r="C53" s="293"/>
      <c r="D53" s="293"/>
      <c r="E53" s="293"/>
      <c r="F53" s="293"/>
      <c r="G53" s="293"/>
      <c r="H53" s="293"/>
      <c r="I53" s="294"/>
      <c r="J53" s="218"/>
      <c r="K53" s="218"/>
      <c r="L53" s="218"/>
      <c r="M53" s="218"/>
      <c r="N53" s="218"/>
      <c r="O53" s="295"/>
      <c r="P53" s="218"/>
      <c r="Q53" s="218"/>
      <c r="R53" s="218"/>
      <c r="S53" s="296"/>
    </row>
    <row r="54" spans="2:19" ht="12.75">
      <c r="B54" s="297"/>
      <c r="C54" s="298" t="s">
        <v>90</v>
      </c>
      <c r="D54" s="299"/>
      <c r="E54" s="299"/>
      <c r="F54" s="299"/>
      <c r="G54" s="298"/>
      <c r="H54" s="299"/>
      <c r="I54" s="300"/>
      <c r="J54" s="298"/>
      <c r="K54" s="298" t="s">
        <v>91</v>
      </c>
      <c r="L54" s="298"/>
      <c r="M54" s="278"/>
      <c r="N54" s="278"/>
      <c r="O54" s="279"/>
      <c r="P54" s="278"/>
      <c r="Q54" s="278"/>
      <c r="R54" s="278"/>
      <c r="S54" s="280"/>
    </row>
    <row r="55" spans="2:19" ht="12.75">
      <c r="B55" s="199"/>
      <c r="D55" s="200"/>
      <c r="E55" s="200"/>
      <c r="F55" s="200"/>
      <c r="H55" s="200"/>
      <c r="I55" s="294"/>
      <c r="J55" s="209"/>
      <c r="K55" s="209"/>
      <c r="L55" s="209"/>
      <c r="M55" s="209"/>
      <c r="N55" s="209"/>
      <c r="O55" s="211"/>
      <c r="P55" s="209"/>
      <c r="Q55" s="209"/>
      <c r="R55" s="209"/>
      <c r="S55" s="212"/>
    </row>
    <row r="56" spans="2:19" ht="12.75">
      <c r="B56" s="216"/>
      <c r="C56" s="284" t="s">
        <v>92</v>
      </c>
      <c r="D56" s="301"/>
      <c r="E56" s="207"/>
      <c r="F56" s="207"/>
      <c r="G56" s="302"/>
      <c r="H56" s="208"/>
      <c r="I56" s="281"/>
      <c r="J56" s="303"/>
      <c r="K56" s="284" t="s">
        <v>93</v>
      </c>
      <c r="L56" s="303"/>
      <c r="M56" s="209"/>
      <c r="N56" s="209"/>
      <c r="O56" s="211"/>
      <c r="P56" s="209"/>
      <c r="Q56" s="209"/>
      <c r="R56" s="209"/>
      <c r="S56" s="212"/>
    </row>
    <row r="57" spans="2:19" ht="12.75">
      <c r="B57" s="304"/>
      <c r="C57" s="305"/>
      <c r="D57" s="306"/>
      <c r="E57" s="306"/>
      <c r="F57" s="306"/>
      <c r="G57" s="306"/>
      <c r="H57" s="306"/>
      <c r="I57" s="307"/>
      <c r="J57" s="290"/>
      <c r="K57" s="290"/>
      <c r="L57" s="290"/>
      <c r="M57" s="290"/>
      <c r="N57" s="290"/>
      <c r="O57" s="291"/>
      <c r="P57" s="290"/>
      <c r="Q57" s="290"/>
      <c r="R57" s="290"/>
      <c r="S57" s="292"/>
    </row>
  </sheetData>
  <mergeCells count="8">
    <mergeCell ref="M17:Q18"/>
    <mergeCell ref="G49:H49"/>
    <mergeCell ref="C51:G52"/>
    <mergeCell ref="B3:S3"/>
    <mergeCell ref="B4:S4"/>
    <mergeCell ref="B5:S5"/>
    <mergeCell ref="C9:R9"/>
    <mergeCell ref="C11:R1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0000"/>
    <outlinePr summaryBelow="0" summaryRight="0"/>
  </sheetPr>
  <dimension ref="A2:AE98"/>
  <sheetViews>
    <sheetView workbookViewId="0">
      <selection activeCell="F46" sqref="F46"/>
    </sheetView>
  </sheetViews>
  <sheetFormatPr baseColWidth="10" defaultColWidth="12.5703125" defaultRowHeight="15.75" customHeight="1"/>
  <cols>
    <col min="1" max="1" width="15.85546875" customWidth="1"/>
    <col min="3" max="3" width="10" customWidth="1"/>
    <col min="5" max="7" width="6.140625" customWidth="1"/>
    <col min="8" max="10" width="6" customWidth="1"/>
    <col min="11" max="11" width="5.42578125" customWidth="1"/>
    <col min="12" max="13" width="6.140625" customWidth="1"/>
    <col min="14" max="14" width="5.5703125" customWidth="1"/>
    <col min="15" max="18" width="6.140625" customWidth="1"/>
    <col min="19" max="19" width="5.5703125" customWidth="1"/>
    <col min="20" max="24" width="6.140625" customWidth="1"/>
    <col min="25" max="25" width="6.28515625" customWidth="1"/>
  </cols>
  <sheetData>
    <row r="2" spans="1:31" ht="12.75">
      <c r="D2" s="466" t="s">
        <v>0</v>
      </c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8"/>
    </row>
    <row r="3" spans="1:31" ht="12.75">
      <c r="D3" s="469"/>
      <c r="E3" s="470"/>
      <c r="F3" s="470"/>
      <c r="G3" s="470"/>
      <c r="H3" s="470"/>
      <c r="I3" s="470"/>
      <c r="J3" s="470"/>
      <c r="K3" s="470"/>
      <c r="L3" s="470"/>
      <c r="M3" s="470"/>
      <c r="N3" s="470"/>
      <c r="O3" s="471"/>
    </row>
    <row r="4" spans="1:31" ht="12.75">
      <c r="H4" s="472" t="s">
        <v>128</v>
      </c>
      <c r="I4" s="473"/>
      <c r="J4" s="474"/>
    </row>
    <row r="5" spans="1:31" ht="12.75">
      <c r="Z5" s="1"/>
      <c r="AA5" s="1"/>
      <c r="AB5" s="1"/>
      <c r="AC5" s="1"/>
      <c r="AD5" s="1"/>
      <c r="AE5" s="1"/>
    </row>
    <row r="6" spans="1:31" ht="12.75">
      <c r="Z6" s="2"/>
      <c r="AA6" s="2"/>
      <c r="AB6" s="1"/>
      <c r="AC6" s="3"/>
      <c r="AD6" s="1"/>
      <c r="AE6" s="4"/>
    </row>
    <row r="7" spans="1:31" ht="12.75">
      <c r="Z7" s="5"/>
      <c r="AA7" s="6"/>
      <c r="AB7" s="1"/>
      <c r="AC7" s="3"/>
      <c r="AD7" s="1"/>
      <c r="AE7" s="4"/>
    </row>
    <row r="8" spans="1:31" ht="12.75">
      <c r="A8" s="555" t="s">
        <v>2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8"/>
      <c r="Z8" s="5"/>
      <c r="AA8" s="6"/>
      <c r="AB8" s="1"/>
      <c r="AC8" s="3"/>
      <c r="AD8" s="1"/>
      <c r="AE8" s="4"/>
    </row>
    <row r="9" spans="1:31" ht="12.75">
      <c r="A9" s="425"/>
      <c r="B9" s="9"/>
      <c r="C9" s="9"/>
      <c r="D9" s="9"/>
      <c r="E9" s="9"/>
      <c r="F9" s="9"/>
      <c r="G9" s="9"/>
      <c r="H9" s="9"/>
      <c r="I9" s="9"/>
      <c r="J9" s="9"/>
      <c r="K9" s="430" t="s">
        <v>3</v>
      </c>
      <c r="L9" s="417"/>
      <c r="M9" s="431"/>
      <c r="N9" s="416" t="s">
        <v>4</v>
      </c>
      <c r="O9" s="417"/>
      <c r="P9" s="418"/>
      <c r="Q9" s="9"/>
      <c r="R9" s="9"/>
      <c r="S9" s="454" t="s">
        <v>5</v>
      </c>
      <c r="T9" s="455"/>
      <c r="U9" s="556">
        <f>N10*N11*N12</f>
        <v>8</v>
      </c>
      <c r="V9" s="455"/>
      <c r="W9" s="442" t="s">
        <v>6</v>
      </c>
      <c r="X9" s="443"/>
      <c r="Y9" s="10"/>
      <c r="Z9" s="5"/>
      <c r="AA9" s="6"/>
      <c r="AB9" s="1"/>
      <c r="AC9" s="3"/>
      <c r="AD9" s="1"/>
      <c r="AE9" s="4"/>
    </row>
    <row r="10" spans="1:31" ht="12.75">
      <c r="A10" s="425"/>
      <c r="B10" s="9"/>
      <c r="C10" s="9"/>
      <c r="D10" s="9"/>
      <c r="E10" s="9"/>
      <c r="F10" s="9"/>
      <c r="G10" s="9"/>
      <c r="H10" s="9"/>
      <c r="I10" s="9"/>
      <c r="J10" s="9"/>
      <c r="K10" s="432" t="s">
        <v>7</v>
      </c>
      <c r="L10" s="433"/>
      <c r="M10" s="434"/>
      <c r="N10" s="435">
        <v>2</v>
      </c>
      <c r="O10" s="433"/>
      <c r="P10" s="436"/>
      <c r="Q10" s="9"/>
      <c r="R10" s="9"/>
      <c r="S10" s="456" t="s">
        <v>8</v>
      </c>
      <c r="T10" s="447"/>
      <c r="U10" s="557">
        <f>N10*N11*N13</f>
        <v>8</v>
      </c>
      <c r="V10" s="447"/>
      <c r="W10" s="444"/>
      <c r="X10" s="445"/>
      <c r="Y10" s="10"/>
      <c r="Z10" s="5"/>
      <c r="AA10" s="6"/>
      <c r="AB10" s="1"/>
      <c r="AC10" s="3"/>
      <c r="AD10" s="1"/>
      <c r="AE10" s="4"/>
    </row>
    <row r="11" spans="1:31" ht="12.75">
      <c r="A11" s="425"/>
      <c r="B11" s="9"/>
      <c r="C11" s="9"/>
      <c r="D11" s="9"/>
      <c r="E11" s="9"/>
      <c r="F11" s="9"/>
      <c r="G11" s="9"/>
      <c r="H11" s="9"/>
      <c r="I11" s="9"/>
      <c r="J11" s="9"/>
      <c r="K11" s="419" t="s">
        <v>9</v>
      </c>
      <c r="L11" s="420"/>
      <c r="M11" s="421"/>
      <c r="N11" s="422">
        <v>2</v>
      </c>
      <c r="O11" s="420"/>
      <c r="P11" s="423"/>
      <c r="Q11" s="9"/>
      <c r="R11" s="9"/>
      <c r="S11" s="457" t="s">
        <v>10</v>
      </c>
      <c r="T11" s="434"/>
      <c r="U11" s="569">
        <f>N12*N11</f>
        <v>4</v>
      </c>
      <c r="V11" s="434"/>
      <c r="W11" s="448" t="s">
        <v>11</v>
      </c>
      <c r="X11" s="449"/>
      <c r="Y11" s="10"/>
      <c r="Z11" s="1"/>
      <c r="AA11" s="1"/>
      <c r="AB11" s="1"/>
      <c r="AC11" s="11"/>
      <c r="AD11" s="11"/>
      <c r="AE11" s="1"/>
    </row>
    <row r="12" spans="1:31" ht="12.75">
      <c r="A12" s="425"/>
      <c r="B12" s="9"/>
      <c r="C12" s="9"/>
      <c r="D12" s="9"/>
      <c r="E12" s="9"/>
      <c r="F12" s="9"/>
      <c r="G12" s="9"/>
      <c r="H12" s="9"/>
      <c r="I12" s="9"/>
      <c r="J12" s="9"/>
      <c r="K12" s="419" t="s">
        <v>12</v>
      </c>
      <c r="L12" s="420"/>
      <c r="M12" s="421"/>
      <c r="N12" s="422">
        <v>2</v>
      </c>
      <c r="O12" s="420"/>
      <c r="P12" s="423"/>
      <c r="Q12" s="9"/>
      <c r="R12" s="9"/>
      <c r="S12" s="459" t="s">
        <v>13</v>
      </c>
      <c r="T12" s="421"/>
      <c r="U12" s="570">
        <f>N13*N11</f>
        <v>4</v>
      </c>
      <c r="V12" s="421"/>
      <c r="W12" s="450"/>
      <c r="X12" s="449"/>
      <c r="Y12" s="10"/>
      <c r="Z12" s="1"/>
      <c r="AA12" s="1"/>
      <c r="AB12" s="1"/>
      <c r="AC12" s="11"/>
      <c r="AD12" s="11"/>
      <c r="AE12" s="1"/>
    </row>
    <row r="13" spans="1:31" ht="12.75">
      <c r="A13" s="425"/>
      <c r="B13" s="9"/>
      <c r="C13" s="9"/>
      <c r="D13" s="9"/>
      <c r="E13" s="9"/>
      <c r="F13" s="9"/>
      <c r="G13" s="9"/>
      <c r="H13" s="9"/>
      <c r="I13" s="9"/>
      <c r="J13" s="9"/>
      <c r="K13" s="437" t="s">
        <v>14</v>
      </c>
      <c r="L13" s="438"/>
      <c r="M13" s="439"/>
      <c r="N13" s="440">
        <v>2</v>
      </c>
      <c r="O13" s="438"/>
      <c r="P13" s="441"/>
      <c r="Q13" s="9"/>
      <c r="R13" s="9"/>
      <c r="S13" s="461" t="s">
        <v>15</v>
      </c>
      <c r="T13" s="439"/>
      <c r="U13" s="568">
        <f>N11*N10</f>
        <v>4</v>
      </c>
      <c r="V13" s="439"/>
      <c r="W13" s="451"/>
      <c r="X13" s="452"/>
      <c r="Y13" s="10"/>
      <c r="Z13" s="1"/>
      <c r="AA13" s="1"/>
      <c r="AB13" s="1"/>
      <c r="AC13" s="11"/>
      <c r="AD13" s="11"/>
      <c r="AE13" s="1"/>
    </row>
    <row r="14" spans="1:31" ht="12.75">
      <c r="A14" s="425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463" t="s">
        <v>16</v>
      </c>
      <c r="T14" s="464"/>
      <c r="U14" s="464"/>
      <c r="V14" s="465"/>
      <c r="W14" s="9"/>
      <c r="X14" s="9"/>
      <c r="Y14" s="10"/>
      <c r="Z14" s="1"/>
      <c r="AA14" s="1"/>
      <c r="AB14" s="1"/>
      <c r="AC14" s="1"/>
      <c r="AD14" s="1"/>
      <c r="AE14" s="1"/>
    </row>
    <row r="15" spans="1:31" ht="12.75">
      <c r="A15" s="425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463" t="s">
        <v>17</v>
      </c>
      <c r="T15" s="464"/>
      <c r="U15" s="464"/>
      <c r="V15" s="465"/>
      <c r="W15" s="9"/>
      <c r="X15" s="9"/>
      <c r="Y15" s="10"/>
    </row>
    <row r="16" spans="1:31" ht="12.75">
      <c r="A16" s="426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3"/>
    </row>
    <row r="17" spans="1:25" ht="12.7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5"/>
    </row>
    <row r="18" spans="1:25" ht="12.75">
      <c r="A18" s="566" t="s">
        <v>18</v>
      </c>
      <c r="B18" s="427" t="s">
        <v>19</v>
      </c>
      <c r="C18" s="16" t="s">
        <v>20</v>
      </c>
      <c r="D18" s="17" t="s">
        <v>21</v>
      </c>
      <c r="E18" s="18">
        <v>50</v>
      </c>
      <c r="F18" s="19">
        <v>63</v>
      </c>
      <c r="G18" s="19">
        <v>80</v>
      </c>
      <c r="H18" s="19">
        <v>100</v>
      </c>
      <c r="I18" s="19">
        <v>125</v>
      </c>
      <c r="J18" s="19">
        <v>160</v>
      </c>
      <c r="K18" s="19">
        <v>200</v>
      </c>
      <c r="L18" s="19">
        <v>250</v>
      </c>
      <c r="M18" s="19">
        <v>315</v>
      </c>
      <c r="N18" s="19">
        <v>400</v>
      </c>
      <c r="O18" s="19">
        <v>500</v>
      </c>
      <c r="P18" s="19">
        <v>630</v>
      </c>
      <c r="Q18" s="19">
        <v>800</v>
      </c>
      <c r="R18" s="19">
        <v>1000</v>
      </c>
      <c r="S18" s="19">
        <v>1250</v>
      </c>
      <c r="T18" s="19">
        <v>1600</v>
      </c>
      <c r="U18" s="19">
        <v>2000</v>
      </c>
      <c r="V18" s="19">
        <v>2500</v>
      </c>
      <c r="W18" s="19">
        <v>3150</v>
      </c>
      <c r="X18" s="19">
        <v>4000</v>
      </c>
      <c r="Y18" s="20">
        <v>5000</v>
      </c>
    </row>
    <row r="19" spans="1:25" ht="12.75">
      <c r="A19" s="425"/>
      <c r="B19" s="405"/>
      <c r="C19" s="398" t="s">
        <v>22</v>
      </c>
      <c r="D19" s="21">
        <v>1</v>
      </c>
      <c r="E19" s="26">
        <v>86</v>
      </c>
      <c r="F19" s="27">
        <v>88.8</v>
      </c>
      <c r="G19" s="27">
        <v>90.72</v>
      </c>
      <c r="H19" s="27">
        <v>91.67</v>
      </c>
      <c r="I19" s="27">
        <v>95.07</v>
      </c>
      <c r="J19" s="27">
        <v>93.25</v>
      </c>
      <c r="K19" s="27">
        <v>92.83</v>
      </c>
      <c r="L19" s="27">
        <v>91.95</v>
      </c>
      <c r="M19" s="27">
        <v>91.81</v>
      </c>
      <c r="N19" s="27">
        <v>90.09</v>
      </c>
      <c r="O19" s="27">
        <v>89.66</v>
      </c>
      <c r="P19" s="27">
        <v>88.25</v>
      </c>
      <c r="Q19" s="27">
        <v>90.29</v>
      </c>
      <c r="R19" s="27">
        <v>88.7</v>
      </c>
      <c r="S19" s="27">
        <v>87.56</v>
      </c>
      <c r="T19" s="27">
        <v>83.44</v>
      </c>
      <c r="U19" s="27">
        <v>81.650000000000006</v>
      </c>
      <c r="V19" s="27">
        <v>82.93</v>
      </c>
      <c r="W19" s="27">
        <v>92.1</v>
      </c>
      <c r="X19" s="27">
        <v>90.7</v>
      </c>
      <c r="Y19" s="28">
        <v>88.14</v>
      </c>
    </row>
    <row r="20" spans="1:25" ht="12.75">
      <c r="A20" s="425"/>
      <c r="B20" s="405"/>
      <c r="C20" s="394"/>
      <c r="D20" s="25" t="s">
        <v>129</v>
      </c>
      <c r="E20" s="26">
        <v>74.3</v>
      </c>
      <c r="F20" s="27">
        <v>86.12</v>
      </c>
      <c r="G20" s="27">
        <v>93.79</v>
      </c>
      <c r="H20" s="30">
        <v>91.7</v>
      </c>
      <c r="I20" s="30">
        <v>92.46</v>
      </c>
      <c r="J20" s="30">
        <v>92.31</v>
      </c>
      <c r="K20" s="30">
        <v>91.43</v>
      </c>
      <c r="L20" s="30">
        <v>89.62</v>
      </c>
      <c r="M20" s="30">
        <v>86.44</v>
      </c>
      <c r="N20" s="30">
        <v>88.27</v>
      </c>
      <c r="O20" s="30">
        <v>90.04</v>
      </c>
      <c r="P20" s="30">
        <v>87.28</v>
      </c>
      <c r="Q20" s="30">
        <v>89.77</v>
      </c>
      <c r="R20" s="30">
        <v>87.07</v>
      </c>
      <c r="S20" s="30">
        <v>86.56</v>
      </c>
      <c r="T20" s="30">
        <v>83.16</v>
      </c>
      <c r="U20" s="30">
        <v>83.33</v>
      </c>
      <c r="V20" s="30">
        <v>81.900000000000006</v>
      </c>
      <c r="W20" s="30">
        <v>90.89</v>
      </c>
      <c r="X20" s="30">
        <v>88.9</v>
      </c>
      <c r="Y20" s="31">
        <v>88.88</v>
      </c>
    </row>
    <row r="21" spans="1:25" ht="12.75">
      <c r="A21" s="425"/>
      <c r="B21" s="405"/>
      <c r="C21" s="394"/>
      <c r="D21" s="25" t="s">
        <v>130</v>
      </c>
      <c r="E21" s="26">
        <v>87.54</v>
      </c>
      <c r="F21" s="27">
        <v>88.8</v>
      </c>
      <c r="G21" s="318">
        <v>90.72</v>
      </c>
      <c r="H21" s="564"/>
      <c r="I21" s="559"/>
      <c r="J21" s="559"/>
      <c r="K21" s="559"/>
      <c r="L21" s="559"/>
      <c r="M21" s="559"/>
      <c r="N21" s="559"/>
      <c r="O21" s="559"/>
      <c r="P21" s="559"/>
      <c r="Q21" s="559"/>
      <c r="R21" s="559"/>
      <c r="S21" s="559"/>
      <c r="T21" s="559"/>
      <c r="U21" s="559"/>
      <c r="V21" s="559"/>
      <c r="W21" s="559"/>
      <c r="X21" s="559"/>
      <c r="Y21" s="560"/>
    </row>
    <row r="22" spans="1:25" ht="12.75">
      <c r="A22" s="425"/>
      <c r="B22" s="405"/>
      <c r="C22" s="394"/>
      <c r="D22" s="25" t="s">
        <v>131</v>
      </c>
      <c r="E22" s="26">
        <v>79.400000000000006</v>
      </c>
      <c r="F22" s="27">
        <v>86.11</v>
      </c>
      <c r="G22" s="318">
        <v>91.26</v>
      </c>
      <c r="H22" s="405"/>
      <c r="I22" s="450"/>
      <c r="J22" s="450"/>
      <c r="K22" s="450"/>
      <c r="L22" s="450"/>
      <c r="M22" s="450"/>
      <c r="N22" s="450"/>
      <c r="O22" s="450"/>
      <c r="P22" s="450"/>
      <c r="Q22" s="450"/>
      <c r="R22" s="450"/>
      <c r="S22" s="450"/>
      <c r="T22" s="450"/>
      <c r="U22" s="450"/>
      <c r="V22" s="450"/>
      <c r="W22" s="450"/>
      <c r="X22" s="450"/>
      <c r="Y22" s="449"/>
    </row>
    <row r="23" spans="1:25" ht="12.75">
      <c r="A23" s="425"/>
      <c r="B23" s="405"/>
      <c r="C23" s="394"/>
      <c r="D23" s="25" t="s">
        <v>132</v>
      </c>
      <c r="E23" s="26">
        <v>85.42</v>
      </c>
      <c r="F23" s="27">
        <v>91</v>
      </c>
      <c r="G23" s="318">
        <v>94.02</v>
      </c>
      <c r="H23" s="405"/>
      <c r="I23" s="450"/>
      <c r="J23" s="450"/>
      <c r="K23" s="450"/>
      <c r="L23" s="450"/>
      <c r="M23" s="450"/>
      <c r="N23" s="450"/>
      <c r="O23" s="450"/>
      <c r="P23" s="450"/>
      <c r="Q23" s="450"/>
      <c r="R23" s="450"/>
      <c r="S23" s="450"/>
      <c r="T23" s="450"/>
      <c r="U23" s="450"/>
      <c r="V23" s="450"/>
      <c r="W23" s="450"/>
      <c r="X23" s="450"/>
      <c r="Y23" s="449"/>
    </row>
    <row r="24" spans="1:25" ht="12.75">
      <c r="A24" s="425"/>
      <c r="B24" s="405"/>
      <c r="C24" s="395"/>
      <c r="D24" s="25" t="s">
        <v>133</v>
      </c>
      <c r="E24" s="26">
        <v>74.3</v>
      </c>
      <c r="F24" s="27">
        <v>86.12</v>
      </c>
      <c r="G24" s="318">
        <v>93.79</v>
      </c>
      <c r="H24" s="428"/>
      <c r="I24" s="481"/>
      <c r="J24" s="481"/>
      <c r="K24" s="481"/>
      <c r="L24" s="481"/>
      <c r="M24" s="481"/>
      <c r="N24" s="481"/>
      <c r="O24" s="481"/>
      <c r="P24" s="481"/>
      <c r="Q24" s="481"/>
      <c r="R24" s="481"/>
      <c r="S24" s="481"/>
      <c r="T24" s="481"/>
      <c r="U24" s="481"/>
      <c r="V24" s="481"/>
      <c r="W24" s="481"/>
      <c r="X24" s="481"/>
      <c r="Y24" s="445"/>
    </row>
    <row r="25" spans="1:25" ht="12.75">
      <c r="A25" s="425"/>
      <c r="B25" s="405"/>
      <c r="C25" s="398" t="s">
        <v>23</v>
      </c>
      <c r="D25" s="21">
        <v>1</v>
      </c>
      <c r="E25" s="26">
        <v>87.77</v>
      </c>
      <c r="F25" s="27">
        <v>89.84</v>
      </c>
      <c r="G25" s="27">
        <v>93.33</v>
      </c>
      <c r="H25" s="23">
        <v>94.77</v>
      </c>
      <c r="I25" s="23">
        <v>93.66</v>
      </c>
      <c r="J25" s="23">
        <v>95.17</v>
      </c>
      <c r="K25" s="23">
        <v>93.3</v>
      </c>
      <c r="L25" s="23">
        <v>93.08</v>
      </c>
      <c r="M25" s="23">
        <v>92.34</v>
      </c>
      <c r="N25" s="23">
        <v>87.65</v>
      </c>
      <c r="O25" s="23">
        <v>88.88</v>
      </c>
      <c r="P25" s="23">
        <v>87.32</v>
      </c>
      <c r="Q25" s="23">
        <v>87.68</v>
      </c>
      <c r="R25" s="23">
        <v>88.63</v>
      </c>
      <c r="S25" s="23">
        <v>88.78</v>
      </c>
      <c r="T25" s="23">
        <v>85.79</v>
      </c>
      <c r="U25" s="23">
        <v>85.45</v>
      </c>
      <c r="V25" s="23">
        <v>84.56</v>
      </c>
      <c r="W25" s="23">
        <v>87.77</v>
      </c>
      <c r="X25" s="23">
        <v>89.3</v>
      </c>
      <c r="Y25" s="24">
        <v>88.78</v>
      </c>
    </row>
    <row r="26" spans="1:25" ht="12.75">
      <c r="A26" s="425"/>
      <c r="B26" s="405"/>
      <c r="C26" s="394"/>
      <c r="D26" s="25" t="s">
        <v>129</v>
      </c>
      <c r="E26" s="26">
        <v>75.55</v>
      </c>
      <c r="F26" s="27">
        <v>89.19</v>
      </c>
      <c r="G26" s="27">
        <v>95.55</v>
      </c>
      <c r="H26" s="27">
        <v>97.97</v>
      </c>
      <c r="I26" s="27">
        <v>94.44</v>
      </c>
      <c r="J26" s="27">
        <v>92.49</v>
      </c>
      <c r="K26" s="27">
        <v>92.34</v>
      </c>
      <c r="L26" s="27">
        <v>93.86</v>
      </c>
      <c r="M26" s="27">
        <v>89.79</v>
      </c>
      <c r="N26" s="27">
        <v>88.77</v>
      </c>
      <c r="O26" s="27">
        <v>87.85</v>
      </c>
      <c r="P26" s="27">
        <v>88.69</v>
      </c>
      <c r="Q26" s="27">
        <v>89.47</v>
      </c>
      <c r="R26" s="27">
        <v>88.18</v>
      </c>
      <c r="S26" s="27">
        <v>87.4</v>
      </c>
      <c r="T26" s="27">
        <v>84.93</v>
      </c>
      <c r="U26" s="27">
        <v>82.63</v>
      </c>
      <c r="V26" s="27">
        <v>83</v>
      </c>
      <c r="W26" s="27">
        <v>92.7</v>
      </c>
      <c r="X26" s="27">
        <v>90.4</v>
      </c>
      <c r="Y26" s="28">
        <v>87.5</v>
      </c>
    </row>
    <row r="27" spans="1:25" ht="12.75">
      <c r="A27" s="425"/>
      <c r="B27" s="405"/>
      <c r="C27" s="394"/>
      <c r="D27" s="25" t="s">
        <v>130</v>
      </c>
      <c r="E27" s="26">
        <v>78.39</v>
      </c>
      <c r="F27" s="27">
        <v>89.19</v>
      </c>
      <c r="G27" s="27">
        <v>93.53</v>
      </c>
      <c r="H27" s="564"/>
      <c r="I27" s="559"/>
      <c r="J27" s="559"/>
      <c r="K27" s="559"/>
      <c r="L27" s="559"/>
      <c r="M27" s="559"/>
      <c r="N27" s="559"/>
      <c r="O27" s="559"/>
      <c r="P27" s="559"/>
      <c r="Q27" s="559"/>
      <c r="R27" s="559"/>
      <c r="S27" s="559"/>
      <c r="T27" s="559"/>
      <c r="U27" s="559"/>
      <c r="V27" s="559"/>
      <c r="W27" s="559"/>
      <c r="X27" s="559"/>
      <c r="Y27" s="560"/>
    </row>
    <row r="28" spans="1:25" ht="12.75">
      <c r="A28" s="425"/>
      <c r="B28" s="405"/>
      <c r="C28" s="394"/>
      <c r="D28" s="25" t="s">
        <v>131</v>
      </c>
      <c r="E28" s="26">
        <v>85.42</v>
      </c>
      <c r="F28" s="27">
        <v>89.84</v>
      </c>
      <c r="G28" s="27">
        <v>94.02</v>
      </c>
      <c r="H28" s="405"/>
      <c r="I28" s="450"/>
      <c r="J28" s="450"/>
      <c r="K28" s="450"/>
      <c r="L28" s="450"/>
      <c r="M28" s="450"/>
      <c r="N28" s="450"/>
      <c r="O28" s="450"/>
      <c r="P28" s="450"/>
      <c r="Q28" s="450"/>
      <c r="R28" s="450"/>
      <c r="S28" s="450"/>
      <c r="T28" s="450"/>
      <c r="U28" s="450"/>
      <c r="V28" s="450"/>
      <c r="W28" s="450"/>
      <c r="X28" s="450"/>
      <c r="Y28" s="449"/>
    </row>
    <row r="29" spans="1:25" ht="12.75">
      <c r="A29" s="425"/>
      <c r="B29" s="405"/>
      <c r="C29" s="394"/>
      <c r="D29" s="25" t="s">
        <v>132</v>
      </c>
      <c r="E29" s="26">
        <v>90</v>
      </c>
      <c r="F29" s="27">
        <v>88.8</v>
      </c>
      <c r="G29" s="27">
        <v>95</v>
      </c>
      <c r="H29" s="405"/>
      <c r="I29" s="450"/>
      <c r="J29" s="450"/>
      <c r="K29" s="450"/>
      <c r="L29" s="450"/>
      <c r="M29" s="450"/>
      <c r="N29" s="450"/>
      <c r="O29" s="450"/>
      <c r="P29" s="450"/>
      <c r="Q29" s="450"/>
      <c r="R29" s="450"/>
      <c r="S29" s="450"/>
      <c r="T29" s="450"/>
      <c r="U29" s="450"/>
      <c r="V29" s="450"/>
      <c r="W29" s="450"/>
      <c r="X29" s="450"/>
      <c r="Y29" s="449"/>
    </row>
    <row r="30" spans="1:25" ht="12.75">
      <c r="A30" s="425"/>
      <c r="B30" s="405"/>
      <c r="C30" s="395"/>
      <c r="D30" s="25" t="s">
        <v>133</v>
      </c>
      <c r="E30" s="26">
        <v>79.400000000000006</v>
      </c>
      <c r="F30" s="27">
        <v>86.11</v>
      </c>
      <c r="G30" s="27">
        <v>91.26</v>
      </c>
      <c r="H30" s="428"/>
      <c r="I30" s="481"/>
      <c r="J30" s="481"/>
      <c r="K30" s="481"/>
      <c r="L30" s="481"/>
      <c r="M30" s="481"/>
      <c r="N30" s="481"/>
      <c r="O30" s="481"/>
      <c r="P30" s="481"/>
      <c r="Q30" s="481"/>
      <c r="R30" s="481"/>
      <c r="S30" s="481"/>
      <c r="T30" s="481"/>
      <c r="U30" s="481"/>
      <c r="V30" s="481"/>
      <c r="W30" s="481"/>
      <c r="X30" s="481"/>
      <c r="Y30" s="445"/>
    </row>
    <row r="31" spans="1:25" ht="12.75">
      <c r="A31" s="425"/>
      <c r="B31" s="405"/>
      <c r="C31" s="399" t="s">
        <v>134</v>
      </c>
      <c r="D31" s="397"/>
      <c r="E31" s="36">
        <f t="shared" ref="E31:Y31" si="0">IF($U$11&lt;50,E19,10*LOG(((10^(E19/10))+(10^(E20/10)))/2))</f>
        <v>86</v>
      </c>
      <c r="F31" s="36">
        <f t="shared" si="0"/>
        <v>88.8</v>
      </c>
      <c r="G31" s="36">
        <f t="shared" si="0"/>
        <v>90.72</v>
      </c>
      <c r="H31" s="36">
        <f t="shared" si="0"/>
        <v>91.67</v>
      </c>
      <c r="I31" s="36">
        <f t="shared" si="0"/>
        <v>95.07</v>
      </c>
      <c r="J31" s="36">
        <f t="shared" si="0"/>
        <v>93.25</v>
      </c>
      <c r="K31" s="36">
        <f t="shared" si="0"/>
        <v>92.83</v>
      </c>
      <c r="L31" s="36">
        <f t="shared" si="0"/>
        <v>91.95</v>
      </c>
      <c r="M31" s="36">
        <f t="shared" si="0"/>
        <v>91.81</v>
      </c>
      <c r="N31" s="36">
        <f t="shared" si="0"/>
        <v>90.09</v>
      </c>
      <c r="O31" s="36">
        <f t="shared" si="0"/>
        <v>89.66</v>
      </c>
      <c r="P31" s="36">
        <f t="shared" si="0"/>
        <v>88.25</v>
      </c>
      <c r="Q31" s="36">
        <f t="shared" si="0"/>
        <v>90.29</v>
      </c>
      <c r="R31" s="36">
        <f t="shared" si="0"/>
        <v>88.7</v>
      </c>
      <c r="S31" s="36">
        <f t="shared" si="0"/>
        <v>87.56</v>
      </c>
      <c r="T31" s="36">
        <f t="shared" si="0"/>
        <v>83.44</v>
      </c>
      <c r="U31" s="36">
        <f t="shared" si="0"/>
        <v>81.650000000000006</v>
      </c>
      <c r="V31" s="36">
        <f t="shared" si="0"/>
        <v>82.93</v>
      </c>
      <c r="W31" s="36">
        <f t="shared" si="0"/>
        <v>92.1</v>
      </c>
      <c r="X31" s="36">
        <f t="shared" si="0"/>
        <v>90.7</v>
      </c>
      <c r="Y31" s="37">
        <f t="shared" si="0"/>
        <v>88.14</v>
      </c>
    </row>
    <row r="32" spans="1:25" ht="12.75">
      <c r="A32" s="425"/>
      <c r="B32" s="405"/>
      <c r="C32" s="399" t="s">
        <v>135</v>
      </c>
      <c r="D32" s="397"/>
      <c r="E32" s="36">
        <f t="shared" ref="E32:Y32" si="1">IF($U$11&lt;50,E25,10*LOG(((10^(E25/10))+(10^(E26/10)))/2))</f>
        <v>87.77</v>
      </c>
      <c r="F32" s="36">
        <f t="shared" si="1"/>
        <v>89.84</v>
      </c>
      <c r="G32" s="36">
        <f t="shared" si="1"/>
        <v>93.33</v>
      </c>
      <c r="H32" s="36">
        <f t="shared" si="1"/>
        <v>94.77</v>
      </c>
      <c r="I32" s="36">
        <f t="shared" si="1"/>
        <v>93.66</v>
      </c>
      <c r="J32" s="36">
        <f t="shared" si="1"/>
        <v>95.17</v>
      </c>
      <c r="K32" s="36">
        <f t="shared" si="1"/>
        <v>93.3</v>
      </c>
      <c r="L32" s="36">
        <f t="shared" si="1"/>
        <v>93.08</v>
      </c>
      <c r="M32" s="36">
        <f t="shared" si="1"/>
        <v>92.34</v>
      </c>
      <c r="N32" s="36">
        <f t="shared" si="1"/>
        <v>87.65</v>
      </c>
      <c r="O32" s="36">
        <f t="shared" si="1"/>
        <v>88.88</v>
      </c>
      <c r="P32" s="36">
        <f t="shared" si="1"/>
        <v>87.32</v>
      </c>
      <c r="Q32" s="36">
        <f t="shared" si="1"/>
        <v>87.68</v>
      </c>
      <c r="R32" s="36">
        <f t="shared" si="1"/>
        <v>88.63</v>
      </c>
      <c r="S32" s="36">
        <f t="shared" si="1"/>
        <v>88.78</v>
      </c>
      <c r="T32" s="36">
        <f t="shared" si="1"/>
        <v>85.79</v>
      </c>
      <c r="U32" s="36">
        <f t="shared" si="1"/>
        <v>85.45</v>
      </c>
      <c r="V32" s="36">
        <f t="shared" si="1"/>
        <v>84.56</v>
      </c>
      <c r="W32" s="36">
        <f t="shared" si="1"/>
        <v>87.77</v>
      </c>
      <c r="X32" s="36">
        <f t="shared" si="1"/>
        <v>89.3</v>
      </c>
      <c r="Y32" s="37">
        <f t="shared" si="1"/>
        <v>88.78</v>
      </c>
    </row>
    <row r="33" spans="1:25" ht="12.75">
      <c r="A33" s="425"/>
      <c r="B33" s="405"/>
      <c r="C33" s="399" t="s">
        <v>136</v>
      </c>
      <c r="D33" s="397"/>
      <c r="E33" s="36">
        <f t="shared" ref="E33:G33" si="2">10*LOG(((10^(MAX(E21:E24)/10))+(10^(MAX(E27:E30)/10)))/2)</f>
        <v>88.941899121208621</v>
      </c>
      <c r="F33" s="36">
        <f t="shared" si="2"/>
        <v>90.45861489871848</v>
      </c>
      <c r="G33" s="36">
        <f t="shared" si="2"/>
        <v>94.537584084776057</v>
      </c>
      <c r="H33" s="558"/>
      <c r="I33" s="559"/>
      <c r="J33" s="559"/>
      <c r="K33" s="559"/>
      <c r="L33" s="559"/>
      <c r="M33" s="559"/>
      <c r="N33" s="559"/>
      <c r="O33" s="559"/>
      <c r="P33" s="559"/>
      <c r="Q33" s="559"/>
      <c r="R33" s="559"/>
      <c r="S33" s="559"/>
      <c r="T33" s="559"/>
      <c r="U33" s="559"/>
      <c r="V33" s="559"/>
      <c r="W33" s="559"/>
      <c r="X33" s="559"/>
      <c r="Y33" s="560"/>
    </row>
    <row r="34" spans="1:25" ht="12.75">
      <c r="A34" s="425"/>
      <c r="B34" s="405"/>
      <c r="C34" s="399" t="s">
        <v>137</v>
      </c>
      <c r="D34" s="397"/>
      <c r="E34" s="36">
        <f t="shared" ref="E34:G34" si="3">10*LOG(((10^(0.1*E33))+(2*(10^(0.1*E31))))/3)</f>
        <v>87.215321610046459</v>
      </c>
      <c r="F34" s="36">
        <f t="shared" si="3"/>
        <v>89.425920745732412</v>
      </c>
      <c r="G34" s="36">
        <f t="shared" si="3"/>
        <v>92.39176014112978</v>
      </c>
      <c r="H34" s="450"/>
      <c r="I34" s="450"/>
      <c r="J34" s="450"/>
      <c r="K34" s="450"/>
      <c r="L34" s="450"/>
      <c r="M34" s="450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50"/>
      <c r="Y34" s="449"/>
    </row>
    <row r="35" spans="1:25" ht="12.75">
      <c r="A35" s="425"/>
      <c r="B35" s="428"/>
      <c r="C35" s="399" t="s">
        <v>138</v>
      </c>
      <c r="D35" s="397"/>
      <c r="E35" s="319">
        <f t="shared" ref="E35:G35" si="4">10*LOG(((10^(0.1*E33))+(2*(10^(0.1*E32))))/3)</f>
        <v>88.196745316859548</v>
      </c>
      <c r="F35" s="319">
        <f t="shared" si="4"/>
        <v>90.056144849415176</v>
      </c>
      <c r="G35" s="319">
        <f t="shared" si="4"/>
        <v>93.770901847540443</v>
      </c>
      <c r="H35" s="481"/>
      <c r="I35" s="481"/>
      <c r="J35" s="481"/>
      <c r="K35" s="481"/>
      <c r="L35" s="481"/>
      <c r="M35" s="481"/>
      <c r="N35" s="481"/>
      <c r="O35" s="481"/>
      <c r="P35" s="481"/>
      <c r="Q35" s="481"/>
      <c r="R35" s="481"/>
      <c r="S35" s="481"/>
      <c r="T35" s="481"/>
      <c r="U35" s="481"/>
      <c r="V35" s="481"/>
      <c r="W35" s="481"/>
      <c r="X35" s="481"/>
      <c r="Y35" s="445"/>
    </row>
    <row r="36" spans="1:25" ht="12.75">
      <c r="A36" s="425"/>
      <c r="B36" s="453"/>
      <c r="C36" s="450"/>
      <c r="D36" s="450"/>
      <c r="E36" s="450"/>
      <c r="F36" s="450"/>
      <c r="G36" s="450"/>
      <c r="H36" s="450"/>
      <c r="I36" s="450"/>
      <c r="J36" s="450"/>
      <c r="K36" s="450"/>
      <c r="L36" s="450"/>
      <c r="M36" s="450"/>
      <c r="N36" s="450"/>
      <c r="O36" s="450"/>
      <c r="P36" s="450"/>
      <c r="Q36" s="450"/>
      <c r="R36" s="450"/>
      <c r="S36" s="450"/>
      <c r="T36" s="450"/>
      <c r="U36" s="450"/>
      <c r="V36" s="450"/>
      <c r="W36" s="450"/>
      <c r="X36" s="450"/>
      <c r="Y36" s="449"/>
    </row>
    <row r="37" spans="1:25" ht="12.75">
      <c r="A37" s="425"/>
      <c r="B37" s="429" t="s">
        <v>25</v>
      </c>
      <c r="C37" s="16" t="s">
        <v>20</v>
      </c>
      <c r="D37" s="17" t="s">
        <v>21</v>
      </c>
      <c r="E37" s="18">
        <v>50</v>
      </c>
      <c r="F37" s="19">
        <v>63</v>
      </c>
      <c r="G37" s="19">
        <v>80</v>
      </c>
      <c r="H37" s="19">
        <v>100</v>
      </c>
      <c r="I37" s="19">
        <v>125</v>
      </c>
      <c r="J37" s="19">
        <v>160</v>
      </c>
      <c r="K37" s="19">
        <v>200</v>
      </c>
      <c r="L37" s="19">
        <v>250</v>
      </c>
      <c r="M37" s="19">
        <v>315</v>
      </c>
      <c r="N37" s="19">
        <v>400</v>
      </c>
      <c r="O37" s="19">
        <v>500</v>
      </c>
      <c r="P37" s="19">
        <v>630</v>
      </c>
      <c r="Q37" s="19">
        <v>800</v>
      </c>
      <c r="R37" s="19">
        <v>1000</v>
      </c>
      <c r="S37" s="19">
        <v>1250</v>
      </c>
      <c r="T37" s="19">
        <v>1600</v>
      </c>
      <c r="U37" s="19">
        <v>2000</v>
      </c>
      <c r="V37" s="19">
        <v>2500</v>
      </c>
      <c r="W37" s="19">
        <v>3150</v>
      </c>
      <c r="X37" s="19">
        <v>4000</v>
      </c>
      <c r="Y37" s="20">
        <v>5000</v>
      </c>
    </row>
    <row r="38" spans="1:25" ht="12.75">
      <c r="A38" s="425"/>
      <c r="B38" s="405"/>
      <c r="C38" s="398" t="s">
        <v>22</v>
      </c>
      <c r="D38" s="21">
        <v>1</v>
      </c>
      <c r="E38" s="32">
        <v>69.34</v>
      </c>
      <c r="F38" s="33">
        <v>63.33</v>
      </c>
      <c r="G38" s="33">
        <v>70.12</v>
      </c>
      <c r="H38" s="33">
        <v>65.77</v>
      </c>
      <c r="I38" s="33">
        <v>63.89</v>
      </c>
      <c r="J38" s="33">
        <v>62.75</v>
      </c>
      <c r="K38" s="33">
        <v>62.16</v>
      </c>
      <c r="L38" s="33">
        <v>52.95</v>
      </c>
      <c r="M38" s="33">
        <v>52.29</v>
      </c>
      <c r="N38" s="33">
        <v>45.17</v>
      </c>
      <c r="O38" s="33">
        <v>55</v>
      </c>
      <c r="P38" s="33">
        <v>38.9</v>
      </c>
      <c r="Q38" s="33">
        <v>34.909999999999997</v>
      </c>
      <c r="R38" s="33">
        <v>34.72</v>
      </c>
      <c r="S38" s="33">
        <v>31.83</v>
      </c>
      <c r="T38" s="33">
        <v>24</v>
      </c>
      <c r="U38" s="33">
        <v>20</v>
      </c>
      <c r="V38" s="33">
        <v>20</v>
      </c>
      <c r="W38" s="33">
        <v>20</v>
      </c>
      <c r="X38" s="33">
        <v>20</v>
      </c>
      <c r="Y38" s="34">
        <v>15</v>
      </c>
    </row>
    <row r="39" spans="1:25" ht="13.5" thickBot="1">
      <c r="A39" s="425"/>
      <c r="B39" s="405"/>
      <c r="C39" s="394"/>
      <c r="D39" s="25" t="s">
        <v>129</v>
      </c>
      <c r="E39" s="26">
        <v>65.55</v>
      </c>
      <c r="F39" s="27">
        <v>61.89</v>
      </c>
      <c r="G39" s="27">
        <v>73.87</v>
      </c>
      <c r="H39" s="30">
        <v>72.5</v>
      </c>
      <c r="I39" s="30">
        <v>63.9</v>
      </c>
      <c r="J39" s="30">
        <v>62.75</v>
      </c>
      <c r="K39" s="30">
        <v>62.56</v>
      </c>
      <c r="L39" s="30">
        <v>52.95</v>
      </c>
      <c r="M39" s="30">
        <v>53.44</v>
      </c>
      <c r="N39" s="30">
        <v>45.19</v>
      </c>
      <c r="O39" s="30">
        <v>57</v>
      </c>
      <c r="P39" s="30">
        <v>38</v>
      </c>
      <c r="Q39" s="30">
        <v>35.4</v>
      </c>
      <c r="R39" s="30">
        <v>34.72</v>
      </c>
      <c r="S39" s="30">
        <v>31.89</v>
      </c>
      <c r="T39" s="30">
        <v>23</v>
      </c>
      <c r="U39" s="30">
        <v>22.43</v>
      </c>
      <c r="V39" s="40">
        <v>22.12</v>
      </c>
      <c r="W39" s="40">
        <v>23.01</v>
      </c>
      <c r="X39" s="30">
        <v>20.89</v>
      </c>
      <c r="Y39" s="31">
        <v>13.13</v>
      </c>
    </row>
    <row r="40" spans="1:25" ht="12.75" customHeight="1">
      <c r="A40" s="425"/>
      <c r="B40" s="405"/>
      <c r="C40" s="394"/>
      <c r="D40" s="25" t="s">
        <v>130</v>
      </c>
      <c r="E40" s="26">
        <v>50.78</v>
      </c>
      <c r="F40" s="27">
        <v>44.31</v>
      </c>
      <c r="G40" s="318">
        <v>38.79</v>
      </c>
      <c r="H40" s="564"/>
      <c r="I40" s="559"/>
      <c r="J40" s="559"/>
      <c r="K40" s="559"/>
      <c r="L40" s="559"/>
      <c r="M40" s="559"/>
      <c r="N40" s="559"/>
      <c r="O40" s="559"/>
      <c r="P40" s="559"/>
      <c r="Q40" s="559"/>
      <c r="R40" s="559"/>
      <c r="S40" s="559"/>
      <c r="T40" s="559"/>
      <c r="U40" s="559"/>
      <c r="V40" s="559"/>
      <c r="W40" s="559"/>
      <c r="X40" s="559"/>
      <c r="Y40" s="560"/>
    </row>
    <row r="41" spans="1:25" ht="12.75">
      <c r="A41" s="425"/>
      <c r="B41" s="405"/>
      <c r="C41" s="394"/>
      <c r="D41" s="25" t="s">
        <v>131</v>
      </c>
      <c r="E41" s="26">
        <v>51.96</v>
      </c>
      <c r="F41" s="27">
        <v>46.66</v>
      </c>
      <c r="G41" s="318">
        <v>39.89</v>
      </c>
      <c r="H41" s="405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0"/>
      <c r="V41" s="450"/>
      <c r="W41" s="450"/>
      <c r="X41" s="450"/>
      <c r="Y41" s="449"/>
    </row>
    <row r="42" spans="1:25" ht="12.75">
      <c r="A42" s="425"/>
      <c r="B42" s="405"/>
      <c r="C42" s="394"/>
      <c r="D42" s="25" t="s">
        <v>132</v>
      </c>
      <c r="E42" s="29">
        <v>54.78</v>
      </c>
      <c r="F42" s="30">
        <v>44.89</v>
      </c>
      <c r="G42" s="390">
        <v>38.51</v>
      </c>
      <c r="H42" s="405"/>
      <c r="I42" s="450"/>
      <c r="J42" s="450"/>
      <c r="K42" s="450"/>
      <c r="L42" s="450"/>
      <c r="M42" s="450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50"/>
      <c r="Y42" s="449"/>
    </row>
    <row r="43" spans="1:25" ht="13.5" thickBot="1">
      <c r="A43" s="425"/>
      <c r="B43" s="405"/>
      <c r="C43" s="395"/>
      <c r="D43" s="25" t="s">
        <v>133</v>
      </c>
      <c r="E43" s="29">
        <v>51.79</v>
      </c>
      <c r="F43" s="30">
        <v>43.89</v>
      </c>
      <c r="G43" s="390">
        <v>36.700000000000003</v>
      </c>
      <c r="H43" s="428"/>
      <c r="I43" s="481"/>
      <c r="J43" s="481"/>
      <c r="K43" s="481"/>
      <c r="L43" s="481"/>
      <c r="M43" s="481"/>
      <c r="N43" s="481"/>
      <c r="O43" s="481"/>
      <c r="P43" s="481"/>
      <c r="Q43" s="481"/>
      <c r="R43" s="481"/>
      <c r="S43" s="481"/>
      <c r="T43" s="481"/>
      <c r="U43" s="481"/>
      <c r="V43" s="481"/>
      <c r="W43" s="481"/>
      <c r="X43" s="481"/>
      <c r="Y43" s="445"/>
    </row>
    <row r="44" spans="1:25" ht="12.75">
      <c r="A44" s="425"/>
      <c r="B44" s="405"/>
      <c r="C44" s="398" t="s">
        <v>23</v>
      </c>
      <c r="D44" s="21">
        <v>1</v>
      </c>
      <c r="E44" s="32">
        <v>69</v>
      </c>
      <c r="F44" s="33">
        <v>63.45</v>
      </c>
      <c r="G44" s="33">
        <v>70.11</v>
      </c>
      <c r="H44" s="23">
        <v>63.48</v>
      </c>
      <c r="I44" s="23">
        <v>64.5</v>
      </c>
      <c r="J44" s="23">
        <v>63.1</v>
      </c>
      <c r="K44" s="23">
        <v>63.1</v>
      </c>
      <c r="L44" s="23">
        <v>53.44</v>
      </c>
      <c r="M44" s="23">
        <v>52.95</v>
      </c>
      <c r="N44" s="23">
        <v>45.2</v>
      </c>
      <c r="O44" s="23">
        <v>53</v>
      </c>
      <c r="P44" s="23">
        <v>38.9</v>
      </c>
      <c r="Q44" s="23">
        <v>34.909999999999997</v>
      </c>
      <c r="R44" s="23">
        <v>34.72</v>
      </c>
      <c r="S44" s="23">
        <v>32</v>
      </c>
      <c r="T44" s="23">
        <v>24</v>
      </c>
      <c r="U44" s="23">
        <v>21</v>
      </c>
      <c r="V44" s="23">
        <v>21</v>
      </c>
      <c r="W44" s="23">
        <v>21</v>
      </c>
      <c r="X44" s="23">
        <v>21</v>
      </c>
      <c r="Y44" s="24">
        <v>15</v>
      </c>
    </row>
    <row r="45" spans="1:25" ht="13.5" thickBot="1">
      <c r="A45" s="425"/>
      <c r="B45" s="405"/>
      <c r="C45" s="394"/>
      <c r="D45" s="25" t="s">
        <v>129</v>
      </c>
      <c r="E45" s="26">
        <v>66.510000000000005</v>
      </c>
      <c r="F45" s="27">
        <v>60.39</v>
      </c>
      <c r="G45" s="27">
        <v>72.98</v>
      </c>
      <c r="H45" s="30">
        <v>71.98</v>
      </c>
      <c r="I45" s="30">
        <v>64.44</v>
      </c>
      <c r="J45" s="30">
        <v>60.99</v>
      </c>
      <c r="K45" s="30">
        <v>62.16</v>
      </c>
      <c r="L45" s="30">
        <v>53.33</v>
      </c>
      <c r="M45" s="30">
        <v>52.95</v>
      </c>
      <c r="N45" s="30">
        <v>45.17</v>
      </c>
      <c r="O45" s="30">
        <v>53</v>
      </c>
      <c r="P45" s="30">
        <v>37</v>
      </c>
      <c r="Q45" s="30">
        <v>35.1</v>
      </c>
      <c r="R45" s="30">
        <v>31.83</v>
      </c>
      <c r="S45" s="30">
        <v>31.78</v>
      </c>
      <c r="T45" s="30">
        <v>23.45</v>
      </c>
      <c r="U45" s="30">
        <v>22.2</v>
      </c>
      <c r="V45" s="30">
        <v>21.34</v>
      </c>
      <c r="W45" s="40">
        <v>21.11</v>
      </c>
      <c r="X45" s="30">
        <v>21.45</v>
      </c>
      <c r="Y45" s="31">
        <v>14.14</v>
      </c>
    </row>
    <row r="46" spans="1:25" ht="12.75">
      <c r="A46" s="425"/>
      <c r="B46" s="405"/>
      <c r="C46" s="394"/>
      <c r="D46" s="25" t="s">
        <v>130</v>
      </c>
      <c r="E46" s="26">
        <v>54.78</v>
      </c>
      <c r="F46" s="27">
        <v>43.19</v>
      </c>
      <c r="G46" s="318">
        <v>39.700000000000003</v>
      </c>
      <c r="H46" s="564"/>
      <c r="I46" s="559"/>
      <c r="J46" s="559"/>
      <c r="K46" s="559"/>
      <c r="L46" s="559"/>
      <c r="M46" s="559"/>
      <c r="N46" s="559"/>
      <c r="O46" s="559"/>
      <c r="P46" s="559"/>
      <c r="Q46" s="559"/>
      <c r="R46" s="559"/>
      <c r="S46" s="559"/>
      <c r="T46" s="559"/>
      <c r="U46" s="559"/>
      <c r="V46" s="559"/>
      <c r="W46" s="559"/>
      <c r="X46" s="559"/>
      <c r="Y46" s="560"/>
    </row>
    <row r="47" spans="1:25" ht="12.75">
      <c r="A47" s="425"/>
      <c r="B47" s="405"/>
      <c r="C47" s="394"/>
      <c r="D47" s="25" t="s">
        <v>131</v>
      </c>
      <c r="E47" s="26">
        <v>53.89</v>
      </c>
      <c r="F47" s="27">
        <v>44.59</v>
      </c>
      <c r="G47" s="318">
        <v>38.71</v>
      </c>
      <c r="H47" s="405"/>
      <c r="I47" s="450"/>
      <c r="J47" s="450"/>
      <c r="K47" s="450"/>
      <c r="L47" s="450"/>
      <c r="M47" s="450"/>
      <c r="N47" s="450"/>
      <c r="O47" s="450"/>
      <c r="P47" s="450"/>
      <c r="Q47" s="450"/>
      <c r="R47" s="450"/>
      <c r="S47" s="450"/>
      <c r="T47" s="450"/>
      <c r="U47" s="450"/>
      <c r="V47" s="450"/>
      <c r="W47" s="450"/>
      <c r="X47" s="450"/>
      <c r="Y47" s="449"/>
    </row>
    <row r="48" spans="1:25" ht="12.75">
      <c r="A48" s="425"/>
      <c r="B48" s="405"/>
      <c r="C48" s="394"/>
      <c r="D48" s="25" t="s">
        <v>132</v>
      </c>
      <c r="E48" s="29">
        <v>55.01</v>
      </c>
      <c r="F48" s="30">
        <v>45.67</v>
      </c>
      <c r="G48" s="390">
        <v>40.44</v>
      </c>
      <c r="H48" s="405"/>
      <c r="I48" s="450"/>
      <c r="J48" s="450"/>
      <c r="K48" s="450"/>
      <c r="L48" s="450"/>
      <c r="M48" s="450"/>
      <c r="N48" s="450"/>
      <c r="O48" s="450"/>
      <c r="P48" s="450"/>
      <c r="Q48" s="450"/>
      <c r="R48" s="450"/>
      <c r="S48" s="450"/>
      <c r="T48" s="450"/>
      <c r="U48" s="450"/>
      <c r="V48" s="450"/>
      <c r="W48" s="450"/>
      <c r="X48" s="450"/>
      <c r="Y48" s="449"/>
    </row>
    <row r="49" spans="1:25" ht="13.5" thickBot="1">
      <c r="A49" s="425"/>
      <c r="B49" s="405"/>
      <c r="C49" s="395"/>
      <c r="D49" s="25" t="s">
        <v>133</v>
      </c>
      <c r="E49" s="29">
        <v>54.23</v>
      </c>
      <c r="F49" s="30">
        <v>43.89</v>
      </c>
      <c r="G49" s="390">
        <v>37.99</v>
      </c>
      <c r="H49" s="428"/>
      <c r="I49" s="481"/>
      <c r="J49" s="481"/>
      <c r="K49" s="481"/>
      <c r="L49" s="481"/>
      <c r="M49" s="481"/>
      <c r="N49" s="481"/>
      <c r="O49" s="481"/>
      <c r="P49" s="481"/>
      <c r="Q49" s="481"/>
      <c r="R49" s="481"/>
      <c r="S49" s="481"/>
      <c r="T49" s="481"/>
      <c r="U49" s="481"/>
      <c r="V49" s="481"/>
      <c r="W49" s="481"/>
      <c r="X49" s="481"/>
      <c r="Y49" s="445"/>
    </row>
    <row r="50" spans="1:25" ht="13.5" thickBot="1">
      <c r="A50" s="425"/>
      <c r="B50" s="405"/>
      <c r="C50" s="399" t="s">
        <v>139</v>
      </c>
      <c r="D50" s="397"/>
      <c r="E50" s="36">
        <f t="shared" ref="E50:Y50" si="5">IF($U$11&lt;50,E38,10*LOG(((10^(E38/10))+(10^(E39/10)))/2))</f>
        <v>69.34</v>
      </c>
      <c r="F50" s="36">
        <f t="shared" si="5"/>
        <v>63.33</v>
      </c>
      <c r="G50" s="36">
        <f t="shared" si="5"/>
        <v>70.12</v>
      </c>
      <c r="H50" s="391">
        <f t="shared" si="5"/>
        <v>65.77</v>
      </c>
      <c r="I50" s="391">
        <f t="shared" si="5"/>
        <v>63.89</v>
      </c>
      <c r="J50" s="391">
        <f t="shared" si="5"/>
        <v>62.75</v>
      </c>
      <c r="K50" s="391">
        <f t="shared" si="5"/>
        <v>62.16</v>
      </c>
      <c r="L50" s="391">
        <f t="shared" si="5"/>
        <v>52.95</v>
      </c>
      <c r="M50" s="391">
        <f t="shared" si="5"/>
        <v>52.29</v>
      </c>
      <c r="N50" s="391">
        <f t="shared" si="5"/>
        <v>45.17</v>
      </c>
      <c r="O50" s="391">
        <f t="shared" si="5"/>
        <v>55</v>
      </c>
      <c r="P50" s="391">
        <f t="shared" si="5"/>
        <v>38.9</v>
      </c>
      <c r="Q50" s="391">
        <f t="shared" si="5"/>
        <v>34.909999999999997</v>
      </c>
      <c r="R50" s="391">
        <f t="shared" si="5"/>
        <v>34.72</v>
      </c>
      <c r="S50" s="391">
        <f t="shared" si="5"/>
        <v>31.83</v>
      </c>
      <c r="T50" s="391">
        <f t="shared" si="5"/>
        <v>24</v>
      </c>
      <c r="U50" s="391">
        <f t="shared" si="5"/>
        <v>20</v>
      </c>
      <c r="V50" s="391">
        <f t="shared" si="5"/>
        <v>20</v>
      </c>
      <c r="W50" s="391">
        <f t="shared" si="5"/>
        <v>20</v>
      </c>
      <c r="X50" s="391">
        <f t="shared" si="5"/>
        <v>20</v>
      </c>
      <c r="Y50" s="392">
        <f t="shared" si="5"/>
        <v>15</v>
      </c>
    </row>
    <row r="51" spans="1:25" ht="13.5" thickBot="1">
      <c r="A51" s="425"/>
      <c r="B51" s="405"/>
      <c r="C51" s="399" t="s">
        <v>140</v>
      </c>
      <c r="D51" s="397"/>
      <c r="E51" s="36">
        <f t="shared" ref="E51:Y51" si="6">IF($U$11&lt;50,E44,10*LOG(((10^(E44/10))+(10^(E45/10)))/2))</f>
        <v>69</v>
      </c>
      <c r="F51" s="36">
        <f t="shared" si="6"/>
        <v>63.45</v>
      </c>
      <c r="G51" s="36">
        <f t="shared" si="6"/>
        <v>70.11</v>
      </c>
      <c r="H51" s="36">
        <f t="shared" si="6"/>
        <v>63.48</v>
      </c>
      <c r="I51" s="36">
        <f t="shared" si="6"/>
        <v>64.5</v>
      </c>
      <c r="J51" s="36">
        <f t="shared" si="6"/>
        <v>63.1</v>
      </c>
      <c r="K51" s="36">
        <f t="shared" si="6"/>
        <v>63.1</v>
      </c>
      <c r="L51" s="36">
        <f t="shared" si="6"/>
        <v>53.44</v>
      </c>
      <c r="M51" s="36">
        <f t="shared" si="6"/>
        <v>52.95</v>
      </c>
      <c r="N51" s="36">
        <f t="shared" si="6"/>
        <v>45.2</v>
      </c>
      <c r="O51" s="36">
        <f t="shared" si="6"/>
        <v>53</v>
      </c>
      <c r="P51" s="36">
        <f t="shared" si="6"/>
        <v>38.9</v>
      </c>
      <c r="Q51" s="36">
        <f t="shared" si="6"/>
        <v>34.909999999999997</v>
      </c>
      <c r="R51" s="36">
        <f t="shared" si="6"/>
        <v>34.72</v>
      </c>
      <c r="S51" s="36">
        <f t="shared" si="6"/>
        <v>32</v>
      </c>
      <c r="T51" s="36">
        <f t="shared" si="6"/>
        <v>24</v>
      </c>
      <c r="U51" s="36">
        <f t="shared" si="6"/>
        <v>21</v>
      </c>
      <c r="V51" s="36">
        <f t="shared" si="6"/>
        <v>21</v>
      </c>
      <c r="W51" s="36">
        <f t="shared" si="6"/>
        <v>21</v>
      </c>
      <c r="X51" s="36">
        <f t="shared" si="6"/>
        <v>21</v>
      </c>
      <c r="Y51" s="37">
        <f t="shared" si="6"/>
        <v>15</v>
      </c>
    </row>
    <row r="52" spans="1:25" ht="12.75">
      <c r="A52" s="425"/>
      <c r="B52" s="405"/>
      <c r="C52" s="554" t="s">
        <v>141</v>
      </c>
      <c r="D52" s="320" t="s">
        <v>139</v>
      </c>
      <c r="E52" s="36">
        <f t="shared" ref="E52:Y52" si="7">IF(E73&gt;=10,E50,IF(6&lt;E73&lt;10,10*LOG((10^((ROUND(E50,1))/10))-(10^((ROUND(E72,1))/10))),E50-1.3))</f>
        <v>68.040000000000006</v>
      </c>
      <c r="F52" s="36">
        <f t="shared" si="7"/>
        <v>62.03</v>
      </c>
      <c r="G52" s="36">
        <f t="shared" si="7"/>
        <v>70.12</v>
      </c>
      <c r="H52" s="36">
        <f t="shared" si="7"/>
        <v>64.47</v>
      </c>
      <c r="I52" s="36">
        <f t="shared" si="7"/>
        <v>63.89</v>
      </c>
      <c r="J52" s="36">
        <f t="shared" si="7"/>
        <v>62.75</v>
      </c>
      <c r="K52" s="36">
        <f t="shared" si="7"/>
        <v>62.16</v>
      </c>
      <c r="L52" s="36">
        <f t="shared" si="7"/>
        <v>52.95</v>
      </c>
      <c r="M52" s="36">
        <f t="shared" si="7"/>
        <v>52.29</v>
      </c>
      <c r="N52" s="36">
        <f t="shared" si="7"/>
        <v>45.17</v>
      </c>
      <c r="O52" s="36">
        <f t="shared" si="7"/>
        <v>55</v>
      </c>
      <c r="P52" s="36">
        <f t="shared" si="7"/>
        <v>38.9</v>
      </c>
      <c r="Q52" s="36">
        <f t="shared" si="7"/>
        <v>34.909999999999997</v>
      </c>
      <c r="R52" s="36">
        <f t="shared" si="7"/>
        <v>34.72</v>
      </c>
      <c r="S52" s="36">
        <f t="shared" si="7"/>
        <v>31.83</v>
      </c>
      <c r="T52" s="36">
        <f t="shared" si="7"/>
        <v>24</v>
      </c>
      <c r="U52" s="36">
        <f t="shared" si="7"/>
        <v>18.7</v>
      </c>
      <c r="V52" s="36">
        <f t="shared" si="7"/>
        <v>18.7</v>
      </c>
      <c r="W52" s="36">
        <f t="shared" si="7"/>
        <v>18.7</v>
      </c>
      <c r="X52" s="36">
        <f t="shared" si="7"/>
        <v>18.7</v>
      </c>
      <c r="Y52" s="37">
        <f t="shared" si="7"/>
        <v>13.7</v>
      </c>
    </row>
    <row r="53" spans="1:25" ht="12.75">
      <c r="A53" s="425"/>
      <c r="B53" s="405"/>
      <c r="C53" s="544"/>
      <c r="D53" s="320" t="s">
        <v>140</v>
      </c>
      <c r="E53" s="36">
        <f>IF(E74&gt;=10,E51,IF(6&lt;E74&lt;10,10*LOG((10^((ROUND(E51,1))/10))-(10^((ROUND(E72,1))/10))),E51-1.3))</f>
        <v>67.7</v>
      </c>
      <c r="F53" s="36">
        <f t="shared" ref="F53:Y53" si="8">IF(F74&gt;=10,F51,IF(6&lt;F74&lt;10,10*LOG((10^(F51/10))-(10^(F72/10))),F51-1.3))</f>
        <v>62.150000000000006</v>
      </c>
      <c r="G53" s="36">
        <f t="shared" si="8"/>
        <v>70.11</v>
      </c>
      <c r="H53" s="321">
        <f t="shared" si="8"/>
        <v>62.18</v>
      </c>
      <c r="I53" s="36">
        <f t="shared" si="8"/>
        <v>64.5</v>
      </c>
      <c r="J53" s="36">
        <f t="shared" si="8"/>
        <v>63.1</v>
      </c>
      <c r="K53" s="36">
        <f t="shared" si="8"/>
        <v>63.1</v>
      </c>
      <c r="L53" s="36">
        <f t="shared" si="8"/>
        <v>53.44</v>
      </c>
      <c r="M53" s="36">
        <f t="shared" si="8"/>
        <v>52.95</v>
      </c>
      <c r="N53" s="36">
        <f t="shared" si="8"/>
        <v>45.2</v>
      </c>
      <c r="O53" s="36">
        <f t="shared" si="8"/>
        <v>53</v>
      </c>
      <c r="P53" s="36">
        <f t="shared" si="8"/>
        <v>38.9</v>
      </c>
      <c r="Q53" s="36">
        <f t="shared" si="8"/>
        <v>34.909999999999997</v>
      </c>
      <c r="R53" s="36">
        <f t="shared" si="8"/>
        <v>34.72</v>
      </c>
      <c r="S53" s="36">
        <f t="shared" si="8"/>
        <v>32</v>
      </c>
      <c r="T53" s="36">
        <f t="shared" si="8"/>
        <v>24</v>
      </c>
      <c r="U53" s="36">
        <f t="shared" si="8"/>
        <v>19.7</v>
      </c>
      <c r="V53" s="36">
        <f t="shared" si="8"/>
        <v>19.7</v>
      </c>
      <c r="W53" s="36">
        <f t="shared" si="8"/>
        <v>19.7</v>
      </c>
      <c r="X53" s="36">
        <f t="shared" si="8"/>
        <v>19.7</v>
      </c>
      <c r="Y53" s="37">
        <f t="shared" si="8"/>
        <v>13.7</v>
      </c>
    </row>
    <row r="54" spans="1:25" ht="12.75">
      <c r="A54" s="425"/>
      <c r="B54" s="405"/>
      <c r="C54" s="544"/>
      <c r="D54" s="320" t="s">
        <v>142</v>
      </c>
      <c r="E54" s="36">
        <f t="shared" ref="E54:G54" si="9">IF((E40-E68)&gt;=10,E40,IF(6&lt;(E40-E68)&lt;10,10*LOG(10^(ROUND(E40,1)/10)-10^(ROUND(E68,1)/10)),E40-1.3))</f>
        <v>49.480000000000004</v>
      </c>
      <c r="F54" s="36">
        <f t="shared" si="9"/>
        <v>43.010000000000005</v>
      </c>
      <c r="G54" s="36">
        <f t="shared" si="9"/>
        <v>37.49</v>
      </c>
      <c r="H54" s="565" t="s">
        <v>22</v>
      </c>
      <c r="I54" s="558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60"/>
    </row>
    <row r="55" spans="1:25" ht="12.75">
      <c r="A55" s="425"/>
      <c r="B55" s="405"/>
      <c r="C55" s="544"/>
      <c r="D55" s="320" t="s">
        <v>143</v>
      </c>
      <c r="E55" s="36">
        <f t="shared" ref="E55:G55" si="10">IF((E41-E69)&gt;=10,E41,IF(6&lt;(E41-E69)&lt;10,10*LOG(10^(ROUND(E41,1)/10)-10^(ROUND(E69,1)/10)),E41-1.3))</f>
        <v>50.660000000000004</v>
      </c>
      <c r="F55" s="36">
        <f t="shared" si="10"/>
        <v>45.36</v>
      </c>
      <c r="G55" s="36">
        <f t="shared" si="10"/>
        <v>38.590000000000003</v>
      </c>
      <c r="H55" s="562"/>
      <c r="I55" s="450"/>
      <c r="J55" s="450"/>
      <c r="K55" s="450"/>
      <c r="L55" s="450"/>
      <c r="M55" s="450"/>
      <c r="N55" s="450"/>
      <c r="O55" s="450"/>
      <c r="P55" s="450"/>
      <c r="Q55" s="450"/>
      <c r="R55" s="450"/>
      <c r="S55" s="450"/>
      <c r="T55" s="450"/>
      <c r="U55" s="450"/>
      <c r="V55" s="450"/>
      <c r="W55" s="450"/>
      <c r="X55" s="450"/>
      <c r="Y55" s="449"/>
    </row>
    <row r="56" spans="1:25" ht="12.75">
      <c r="A56" s="425"/>
      <c r="B56" s="405"/>
      <c r="C56" s="544"/>
      <c r="D56" s="320" t="s">
        <v>144</v>
      </c>
      <c r="E56" s="36">
        <f t="shared" ref="E56:G56" si="11">IF((E42-E70)&gt;=10,E42,IF(6&lt;(E42-E70)&lt;10,10*LOG(10^(ROUND(E42,1)/10)-10^(ROUND(E70,1)/10)),E42-1.3))</f>
        <v>54.78</v>
      </c>
      <c r="F56" s="36">
        <f t="shared" si="11"/>
        <v>43.59</v>
      </c>
      <c r="G56" s="36">
        <f t="shared" si="11"/>
        <v>37.21</v>
      </c>
      <c r="H56" s="562"/>
      <c r="I56" s="450"/>
      <c r="J56" s="450"/>
      <c r="K56" s="450"/>
      <c r="L56" s="450"/>
      <c r="M56" s="450"/>
      <c r="N56" s="450"/>
      <c r="O56" s="450"/>
      <c r="P56" s="450"/>
      <c r="Q56" s="450"/>
      <c r="R56" s="450"/>
      <c r="S56" s="450"/>
      <c r="T56" s="450"/>
      <c r="U56" s="450"/>
      <c r="V56" s="450"/>
      <c r="W56" s="450"/>
      <c r="X56" s="450"/>
      <c r="Y56" s="449"/>
    </row>
    <row r="57" spans="1:25" ht="12.75">
      <c r="A57" s="425"/>
      <c r="B57" s="405"/>
      <c r="C57" s="544"/>
      <c r="D57" s="320" t="s">
        <v>145</v>
      </c>
      <c r="E57" s="36">
        <f t="shared" ref="E57:G57" si="12">IF((E43-E71)&gt;=10,E43,IF(6&lt;(E43-E71)&lt;10,10*LOG(10^(ROUND(E43,1)/10)-10^(ROUND(E71,1)/10)),E43-1.3))</f>
        <v>50.49</v>
      </c>
      <c r="F57" s="36">
        <f t="shared" si="12"/>
        <v>42.59</v>
      </c>
      <c r="G57" s="36">
        <f t="shared" si="12"/>
        <v>35.400000000000006</v>
      </c>
      <c r="H57" s="563"/>
      <c r="I57" s="450"/>
      <c r="J57" s="450"/>
      <c r="K57" s="450"/>
      <c r="L57" s="450"/>
      <c r="M57" s="450"/>
      <c r="N57" s="450"/>
      <c r="O57" s="450"/>
      <c r="P57" s="450"/>
      <c r="Q57" s="450"/>
      <c r="R57" s="450"/>
      <c r="S57" s="450"/>
      <c r="T57" s="450"/>
      <c r="U57" s="450"/>
      <c r="V57" s="450"/>
      <c r="W57" s="450"/>
      <c r="X57" s="450"/>
      <c r="Y57" s="449"/>
    </row>
    <row r="58" spans="1:25" ht="12.75">
      <c r="A58" s="425"/>
      <c r="B58" s="405"/>
      <c r="C58" s="544"/>
      <c r="D58" s="320" t="s">
        <v>142</v>
      </c>
      <c r="E58" s="36">
        <f t="shared" ref="E58:G58" si="13">IF((E46-E68)&gt;=10,E46,IF(6&lt;(E46-E68)&lt;10,10*LOG(10^(ROUND(E46,1)/10)-10^(ROUND(E68,1)/10)),E46-1.3))</f>
        <v>54.78</v>
      </c>
      <c r="F58" s="36">
        <f t="shared" si="13"/>
        <v>41.89</v>
      </c>
      <c r="G58" s="36">
        <f t="shared" si="13"/>
        <v>38.400000000000006</v>
      </c>
      <c r="H58" s="561" t="s">
        <v>23</v>
      </c>
      <c r="I58" s="450"/>
      <c r="J58" s="450"/>
      <c r="K58" s="450"/>
      <c r="L58" s="450"/>
      <c r="M58" s="450"/>
      <c r="N58" s="450"/>
      <c r="O58" s="450"/>
      <c r="P58" s="450"/>
      <c r="Q58" s="450"/>
      <c r="R58" s="450"/>
      <c r="S58" s="450"/>
      <c r="T58" s="450"/>
      <c r="U58" s="450"/>
      <c r="V58" s="450"/>
      <c r="W58" s="450"/>
      <c r="X58" s="450"/>
      <c r="Y58" s="449"/>
    </row>
    <row r="59" spans="1:25" ht="12.75">
      <c r="A59" s="425"/>
      <c r="B59" s="405"/>
      <c r="C59" s="544"/>
      <c r="D59" s="320" t="s">
        <v>143</v>
      </c>
      <c r="E59" s="36">
        <f t="shared" ref="E59:G59" si="14">IF((E47-E69)&gt;=10,E47,IF(6&lt;(E47-E69)&lt;10,10*LOG(10^(ROUND(E47,1)/10)-10^(ROUND(E69,1)/10)),E47-1.3))</f>
        <v>52.59</v>
      </c>
      <c r="F59" s="36">
        <f t="shared" si="14"/>
        <v>43.290000000000006</v>
      </c>
      <c r="G59" s="36">
        <f t="shared" si="14"/>
        <v>37.410000000000004</v>
      </c>
      <c r="H59" s="562"/>
      <c r="I59" s="450"/>
      <c r="J59" s="450"/>
      <c r="K59" s="450"/>
      <c r="L59" s="450"/>
      <c r="M59" s="450"/>
      <c r="N59" s="450"/>
      <c r="O59" s="450"/>
      <c r="P59" s="450"/>
      <c r="Q59" s="450"/>
      <c r="R59" s="450"/>
      <c r="S59" s="450"/>
      <c r="T59" s="450"/>
      <c r="U59" s="450"/>
      <c r="V59" s="450"/>
      <c r="W59" s="450"/>
      <c r="X59" s="450"/>
      <c r="Y59" s="449"/>
    </row>
    <row r="60" spans="1:25" ht="12.75">
      <c r="A60" s="425"/>
      <c r="B60" s="405"/>
      <c r="C60" s="544"/>
      <c r="D60" s="320" t="s">
        <v>144</v>
      </c>
      <c r="E60" s="36">
        <f t="shared" ref="E60:G60" si="15">IF((E48-E70)&gt;=10,E48,IF(6&lt;(E48-E70)&lt;10,10*LOG(10^(ROUND(E48,1)/10)-10^(ROUND(E70,1)/10)),E48-1.3))</f>
        <v>55.01</v>
      </c>
      <c r="F60" s="36">
        <f t="shared" si="15"/>
        <v>44.370000000000005</v>
      </c>
      <c r="G60" s="36">
        <f t="shared" si="15"/>
        <v>39.14</v>
      </c>
      <c r="H60" s="562"/>
      <c r="I60" s="450"/>
      <c r="J60" s="450"/>
      <c r="K60" s="450"/>
      <c r="L60" s="450"/>
      <c r="M60" s="450"/>
      <c r="N60" s="450"/>
      <c r="O60" s="450"/>
      <c r="P60" s="450"/>
      <c r="Q60" s="450"/>
      <c r="R60" s="450"/>
      <c r="S60" s="450"/>
      <c r="T60" s="450"/>
      <c r="U60" s="450"/>
      <c r="V60" s="450"/>
      <c r="W60" s="450"/>
      <c r="X60" s="450"/>
      <c r="Y60" s="449"/>
    </row>
    <row r="61" spans="1:25" ht="12.75">
      <c r="A61" s="425"/>
      <c r="B61" s="405"/>
      <c r="C61" s="544"/>
      <c r="D61" s="320" t="s">
        <v>145</v>
      </c>
      <c r="E61" s="36">
        <f t="shared" ref="E61:G61" si="16">IF((E49-E71)&gt;=10,E49,IF(6&lt;(E49-E71)&lt;10,10*LOG(10^(ROUND(E49,1)/10)-10^(ROUND(E71,1)/10)),E49-1.3))</f>
        <v>52.93</v>
      </c>
      <c r="F61" s="36">
        <f t="shared" si="16"/>
        <v>42.59</v>
      </c>
      <c r="G61" s="36">
        <f t="shared" si="16"/>
        <v>36.690000000000005</v>
      </c>
      <c r="H61" s="563"/>
      <c r="I61" s="450"/>
      <c r="J61" s="450"/>
      <c r="K61" s="450"/>
      <c r="L61" s="450"/>
      <c r="M61" s="450"/>
      <c r="N61" s="450"/>
      <c r="O61" s="450"/>
      <c r="P61" s="450"/>
      <c r="Q61" s="450"/>
      <c r="R61" s="450"/>
      <c r="S61" s="450"/>
      <c r="T61" s="450"/>
      <c r="U61" s="450"/>
      <c r="V61" s="450"/>
      <c r="W61" s="450"/>
      <c r="X61" s="450"/>
      <c r="Y61" s="449"/>
    </row>
    <row r="62" spans="1:25" ht="12.75">
      <c r="A62" s="425"/>
      <c r="B62" s="405"/>
      <c r="C62" s="544"/>
      <c r="D62" s="320" t="s">
        <v>136</v>
      </c>
      <c r="E62" s="36">
        <f t="shared" ref="E62:G62" si="17">10*LOG(((10^(MAX(E54:E57)/10))+(10^(MAX(E58:E61)/10)))/2)</f>
        <v>54.896522406492721</v>
      </c>
      <c r="F62" s="36">
        <f t="shared" si="17"/>
        <v>44.893148678126273</v>
      </c>
      <c r="G62" s="36">
        <f t="shared" si="17"/>
        <v>38.873700837789855</v>
      </c>
      <c r="H62" s="567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49"/>
    </row>
    <row r="63" spans="1:25" ht="12.75">
      <c r="A63" s="425"/>
      <c r="B63" s="405"/>
      <c r="C63" s="544"/>
      <c r="D63" s="320" t="s">
        <v>137</v>
      </c>
      <c r="E63" s="36">
        <f t="shared" ref="E63:G63" si="18">10*LOG(((10^(0.1*E62))+(2*(10^(0.1*E50))))/3)</f>
        <v>67.656450296733354</v>
      </c>
      <c r="F63" s="36">
        <f t="shared" si="18"/>
        <v>61.600098547463077</v>
      </c>
      <c r="G63" s="36">
        <f t="shared" si="18"/>
        <v>68.360716866517222</v>
      </c>
      <c r="H63" s="450"/>
      <c r="I63" s="450"/>
      <c r="J63" s="450"/>
      <c r="K63" s="450"/>
      <c r="L63" s="450"/>
      <c r="M63" s="450"/>
      <c r="N63" s="450"/>
      <c r="O63" s="450"/>
      <c r="P63" s="450"/>
      <c r="Q63" s="450"/>
      <c r="R63" s="450"/>
      <c r="S63" s="450"/>
      <c r="T63" s="450"/>
      <c r="U63" s="450"/>
      <c r="V63" s="450"/>
      <c r="W63" s="450"/>
      <c r="X63" s="450"/>
      <c r="Y63" s="449"/>
    </row>
    <row r="64" spans="1:25" ht="12.75">
      <c r="A64" s="426"/>
      <c r="B64" s="428"/>
      <c r="C64" s="545"/>
      <c r="D64" s="320" t="s">
        <v>138</v>
      </c>
      <c r="E64" s="319">
        <f t="shared" ref="E64:G64" si="19">10*LOG(((10^(0.1*E62))+(2*(10^(0.1*E51))))/3)</f>
        <v>67.32268999735777</v>
      </c>
      <c r="F64" s="319">
        <f t="shared" si="19"/>
        <v>61.719256336423705</v>
      </c>
      <c r="G64" s="319">
        <f t="shared" si="19"/>
        <v>68.350720622097498</v>
      </c>
      <c r="H64" s="481"/>
      <c r="I64" s="481"/>
      <c r="J64" s="481"/>
      <c r="K64" s="481"/>
      <c r="L64" s="481"/>
      <c r="M64" s="481"/>
      <c r="N64" s="481"/>
      <c r="O64" s="481"/>
      <c r="P64" s="481"/>
      <c r="Q64" s="481"/>
      <c r="R64" s="481"/>
      <c r="S64" s="481"/>
      <c r="T64" s="481"/>
      <c r="U64" s="481"/>
      <c r="V64" s="481"/>
      <c r="W64" s="481"/>
      <c r="X64" s="481"/>
      <c r="Y64" s="445"/>
    </row>
    <row r="65" spans="1:25" ht="12.7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5"/>
    </row>
    <row r="66" spans="1:25" ht="12.75">
      <c r="A66" s="400" t="s">
        <v>28</v>
      </c>
      <c r="B66" s="403" t="s">
        <v>25</v>
      </c>
      <c r="C66" s="404"/>
      <c r="D66" s="42" t="s">
        <v>21</v>
      </c>
      <c r="E66" s="43">
        <v>50</v>
      </c>
      <c r="F66" s="44">
        <v>63</v>
      </c>
      <c r="G66" s="44">
        <v>80</v>
      </c>
      <c r="H66" s="44">
        <v>100</v>
      </c>
      <c r="I66" s="44">
        <v>125</v>
      </c>
      <c r="J66" s="44">
        <v>160</v>
      </c>
      <c r="K66" s="44">
        <v>200</v>
      </c>
      <c r="L66" s="44">
        <v>250</v>
      </c>
      <c r="M66" s="44">
        <v>315</v>
      </c>
      <c r="N66" s="44">
        <v>400</v>
      </c>
      <c r="O66" s="44">
        <v>500</v>
      </c>
      <c r="P66" s="44">
        <v>630</v>
      </c>
      <c r="Q66" s="44">
        <v>800</v>
      </c>
      <c r="R66" s="44">
        <v>1000</v>
      </c>
      <c r="S66" s="44">
        <v>1250</v>
      </c>
      <c r="T66" s="44">
        <v>1600</v>
      </c>
      <c r="U66" s="44">
        <v>2000</v>
      </c>
      <c r="V66" s="44">
        <v>2500</v>
      </c>
      <c r="W66" s="44">
        <v>3150</v>
      </c>
      <c r="X66" s="44">
        <v>4000</v>
      </c>
      <c r="Y66" s="45">
        <v>5000</v>
      </c>
    </row>
    <row r="67" spans="1:25" ht="12.75">
      <c r="A67" s="401"/>
      <c r="B67" s="405"/>
      <c r="C67" s="406"/>
      <c r="D67" s="46">
        <v>1</v>
      </c>
      <c r="E67" s="47">
        <v>60</v>
      </c>
      <c r="F67" s="47">
        <v>59</v>
      </c>
      <c r="G67" s="47">
        <v>59</v>
      </c>
      <c r="H67" s="47">
        <v>57</v>
      </c>
      <c r="I67" s="47">
        <v>33.56</v>
      </c>
      <c r="J67" s="47">
        <v>15.9</v>
      </c>
      <c r="K67" s="47">
        <v>14.9</v>
      </c>
      <c r="L67" s="48">
        <v>15.1</v>
      </c>
      <c r="M67" s="47">
        <v>12.3</v>
      </c>
      <c r="N67" s="47">
        <v>12.6</v>
      </c>
      <c r="O67" s="47">
        <v>14.2</v>
      </c>
      <c r="P67" s="47">
        <v>15.6</v>
      </c>
      <c r="Q67" s="47">
        <v>19.5</v>
      </c>
      <c r="R67" s="47">
        <v>17.3</v>
      </c>
      <c r="S67" s="47">
        <v>14.7</v>
      </c>
      <c r="T67" s="47">
        <v>12.8</v>
      </c>
      <c r="U67" s="47">
        <v>15</v>
      </c>
      <c r="V67" s="48">
        <v>15</v>
      </c>
      <c r="W67" s="47">
        <v>16</v>
      </c>
      <c r="X67" s="47">
        <v>12</v>
      </c>
      <c r="Y67" s="49">
        <v>10</v>
      </c>
    </row>
    <row r="68" spans="1:25" ht="12.75">
      <c r="A68" s="401"/>
      <c r="B68" s="405"/>
      <c r="C68" s="406"/>
      <c r="D68" s="46" t="s">
        <v>130</v>
      </c>
      <c r="E68" s="56">
        <v>43.33</v>
      </c>
      <c r="F68" s="56">
        <v>38.700000000000003</v>
      </c>
      <c r="G68" s="56">
        <v>30.5</v>
      </c>
      <c r="H68" s="536"/>
      <c r="I68" s="537"/>
      <c r="J68" s="537"/>
      <c r="K68" s="537"/>
      <c r="L68" s="537"/>
      <c r="M68" s="537"/>
      <c r="N68" s="537"/>
      <c r="O68" s="537"/>
      <c r="P68" s="537"/>
      <c r="Q68" s="537"/>
      <c r="R68" s="537"/>
      <c r="S68" s="537"/>
      <c r="T68" s="537"/>
      <c r="U68" s="537"/>
      <c r="V68" s="537"/>
      <c r="W68" s="537"/>
      <c r="X68" s="537"/>
      <c r="Y68" s="538"/>
    </row>
    <row r="69" spans="1:25" ht="12.75">
      <c r="A69" s="401"/>
      <c r="B69" s="405"/>
      <c r="C69" s="406"/>
      <c r="D69" s="46" t="s">
        <v>131</v>
      </c>
      <c r="E69" s="56">
        <v>44.89</v>
      </c>
      <c r="F69" s="56">
        <v>38.56</v>
      </c>
      <c r="G69" s="56">
        <v>32.22</v>
      </c>
      <c r="H69" s="539"/>
      <c r="I69" s="450"/>
      <c r="J69" s="450"/>
      <c r="K69" s="450"/>
      <c r="L69" s="450"/>
      <c r="M69" s="450"/>
      <c r="N69" s="450"/>
      <c r="O69" s="450"/>
      <c r="P69" s="450"/>
      <c r="Q69" s="450"/>
      <c r="R69" s="450"/>
      <c r="S69" s="450"/>
      <c r="T69" s="450"/>
      <c r="U69" s="450"/>
      <c r="V69" s="450"/>
      <c r="W69" s="450"/>
      <c r="X69" s="450"/>
      <c r="Y69" s="449"/>
    </row>
    <row r="70" spans="1:25" ht="12.75">
      <c r="A70" s="401"/>
      <c r="B70" s="405"/>
      <c r="C70" s="406"/>
      <c r="D70" s="46" t="s">
        <v>132</v>
      </c>
      <c r="E70" s="56">
        <v>44.67</v>
      </c>
      <c r="F70" s="56">
        <v>37.6</v>
      </c>
      <c r="G70" s="56">
        <v>30.76</v>
      </c>
      <c r="H70" s="539"/>
      <c r="I70" s="450"/>
      <c r="J70" s="450"/>
      <c r="K70" s="450"/>
      <c r="L70" s="450"/>
      <c r="M70" s="450"/>
      <c r="N70" s="450"/>
      <c r="O70" s="450"/>
      <c r="P70" s="450"/>
      <c r="Q70" s="450"/>
      <c r="R70" s="450"/>
      <c r="S70" s="450"/>
      <c r="T70" s="450"/>
      <c r="U70" s="450"/>
      <c r="V70" s="450"/>
      <c r="W70" s="450"/>
      <c r="X70" s="450"/>
      <c r="Y70" s="449"/>
    </row>
    <row r="71" spans="1:25" ht="12.75">
      <c r="A71" s="401"/>
      <c r="B71" s="405"/>
      <c r="C71" s="406"/>
      <c r="D71" s="46" t="s">
        <v>133</v>
      </c>
      <c r="E71" s="56">
        <v>45.74</v>
      </c>
      <c r="F71" s="56">
        <v>36.56</v>
      </c>
      <c r="G71" s="56">
        <v>28.56</v>
      </c>
      <c r="H71" s="540"/>
      <c r="I71" s="541"/>
      <c r="J71" s="541"/>
      <c r="K71" s="541"/>
      <c r="L71" s="541"/>
      <c r="M71" s="541"/>
      <c r="N71" s="541"/>
      <c r="O71" s="541"/>
      <c r="P71" s="541"/>
      <c r="Q71" s="541"/>
      <c r="R71" s="541"/>
      <c r="S71" s="541"/>
      <c r="T71" s="541"/>
      <c r="U71" s="541"/>
      <c r="V71" s="541"/>
      <c r="W71" s="541"/>
      <c r="X71" s="541"/>
      <c r="Y71" s="542"/>
    </row>
    <row r="72" spans="1:25" ht="12.75">
      <c r="A72" s="401"/>
      <c r="B72" s="405"/>
      <c r="C72" s="406"/>
      <c r="D72" s="59" t="s">
        <v>29</v>
      </c>
      <c r="E72" s="60">
        <f t="shared" ref="E72:Y72" si="20">E67</f>
        <v>60</v>
      </c>
      <c r="F72" s="60">
        <f t="shared" si="20"/>
        <v>59</v>
      </c>
      <c r="G72" s="60">
        <f t="shared" si="20"/>
        <v>59</v>
      </c>
      <c r="H72" s="60">
        <f t="shared" si="20"/>
        <v>57</v>
      </c>
      <c r="I72" s="60">
        <f t="shared" si="20"/>
        <v>33.56</v>
      </c>
      <c r="J72" s="60">
        <f t="shared" si="20"/>
        <v>15.9</v>
      </c>
      <c r="K72" s="60">
        <f t="shared" si="20"/>
        <v>14.9</v>
      </c>
      <c r="L72" s="60">
        <f t="shared" si="20"/>
        <v>15.1</v>
      </c>
      <c r="M72" s="60">
        <f t="shared" si="20"/>
        <v>12.3</v>
      </c>
      <c r="N72" s="60">
        <f t="shared" si="20"/>
        <v>12.6</v>
      </c>
      <c r="O72" s="60">
        <f t="shared" si="20"/>
        <v>14.2</v>
      </c>
      <c r="P72" s="60">
        <f t="shared" si="20"/>
        <v>15.6</v>
      </c>
      <c r="Q72" s="60">
        <f t="shared" si="20"/>
        <v>19.5</v>
      </c>
      <c r="R72" s="60">
        <f t="shared" si="20"/>
        <v>17.3</v>
      </c>
      <c r="S72" s="60">
        <f t="shared" si="20"/>
        <v>14.7</v>
      </c>
      <c r="T72" s="60">
        <f t="shared" si="20"/>
        <v>12.8</v>
      </c>
      <c r="U72" s="60">
        <f t="shared" si="20"/>
        <v>15</v>
      </c>
      <c r="V72" s="60">
        <f t="shared" si="20"/>
        <v>15</v>
      </c>
      <c r="W72" s="60">
        <f t="shared" si="20"/>
        <v>16</v>
      </c>
      <c r="X72" s="60">
        <f t="shared" si="20"/>
        <v>12</v>
      </c>
      <c r="Y72" s="61">
        <f t="shared" si="20"/>
        <v>10</v>
      </c>
    </row>
    <row r="73" spans="1:25" ht="12.75">
      <c r="A73" s="401"/>
      <c r="B73" s="405"/>
      <c r="C73" s="406"/>
      <c r="D73" s="59" t="s">
        <v>146</v>
      </c>
      <c r="E73" s="60">
        <f t="shared" ref="E73:Y73" si="21">E50-E72</f>
        <v>9.3400000000000034</v>
      </c>
      <c r="F73" s="60">
        <f t="shared" si="21"/>
        <v>4.3299999999999983</v>
      </c>
      <c r="G73" s="60">
        <f t="shared" si="21"/>
        <v>11.120000000000005</v>
      </c>
      <c r="H73" s="60">
        <f t="shared" si="21"/>
        <v>8.769999999999996</v>
      </c>
      <c r="I73" s="60">
        <f t="shared" si="21"/>
        <v>30.33</v>
      </c>
      <c r="J73" s="60">
        <f t="shared" si="21"/>
        <v>46.85</v>
      </c>
      <c r="K73" s="60">
        <f t="shared" si="21"/>
        <v>47.26</v>
      </c>
      <c r="L73" s="60">
        <f t="shared" si="21"/>
        <v>37.85</v>
      </c>
      <c r="M73" s="60">
        <f t="shared" si="21"/>
        <v>39.989999999999995</v>
      </c>
      <c r="N73" s="60">
        <f t="shared" si="21"/>
        <v>32.57</v>
      </c>
      <c r="O73" s="60">
        <f t="shared" si="21"/>
        <v>40.799999999999997</v>
      </c>
      <c r="P73" s="60">
        <f t="shared" si="21"/>
        <v>23.299999999999997</v>
      </c>
      <c r="Q73" s="60">
        <f t="shared" si="21"/>
        <v>15.409999999999997</v>
      </c>
      <c r="R73" s="60">
        <f t="shared" si="21"/>
        <v>17.419999999999998</v>
      </c>
      <c r="S73" s="60">
        <f t="shared" si="21"/>
        <v>17.13</v>
      </c>
      <c r="T73" s="60">
        <f t="shared" si="21"/>
        <v>11.2</v>
      </c>
      <c r="U73" s="60">
        <f t="shared" si="21"/>
        <v>5</v>
      </c>
      <c r="V73" s="60">
        <f t="shared" si="21"/>
        <v>5</v>
      </c>
      <c r="W73" s="60">
        <f t="shared" si="21"/>
        <v>4</v>
      </c>
      <c r="X73" s="60">
        <f t="shared" si="21"/>
        <v>8</v>
      </c>
      <c r="Y73" s="61">
        <f t="shared" si="21"/>
        <v>5</v>
      </c>
    </row>
    <row r="74" spans="1:25" ht="12.75">
      <c r="A74" s="402"/>
      <c r="B74" s="407"/>
      <c r="C74" s="408"/>
      <c r="D74" s="59" t="s">
        <v>147</v>
      </c>
      <c r="E74" s="60">
        <f t="shared" ref="E74:Y74" si="22">E51-E72</f>
        <v>9</v>
      </c>
      <c r="F74" s="60">
        <f t="shared" si="22"/>
        <v>4.4500000000000028</v>
      </c>
      <c r="G74" s="60">
        <f t="shared" si="22"/>
        <v>11.11</v>
      </c>
      <c r="H74" s="60">
        <f t="shared" si="22"/>
        <v>6.4799999999999969</v>
      </c>
      <c r="I74" s="60">
        <f t="shared" si="22"/>
        <v>30.939999999999998</v>
      </c>
      <c r="J74" s="60">
        <f t="shared" si="22"/>
        <v>47.2</v>
      </c>
      <c r="K74" s="60">
        <f t="shared" si="22"/>
        <v>48.2</v>
      </c>
      <c r="L74" s="60">
        <f t="shared" si="22"/>
        <v>38.339999999999996</v>
      </c>
      <c r="M74" s="60">
        <f t="shared" si="22"/>
        <v>40.650000000000006</v>
      </c>
      <c r="N74" s="60">
        <f t="shared" si="22"/>
        <v>32.6</v>
      </c>
      <c r="O74" s="60">
        <f t="shared" si="22"/>
        <v>38.799999999999997</v>
      </c>
      <c r="P74" s="60">
        <f t="shared" si="22"/>
        <v>23.299999999999997</v>
      </c>
      <c r="Q74" s="60">
        <f t="shared" si="22"/>
        <v>15.409999999999997</v>
      </c>
      <c r="R74" s="60">
        <f t="shared" si="22"/>
        <v>17.419999999999998</v>
      </c>
      <c r="S74" s="60">
        <f t="shared" si="22"/>
        <v>17.3</v>
      </c>
      <c r="T74" s="60">
        <f t="shared" si="22"/>
        <v>11.2</v>
      </c>
      <c r="U74" s="60">
        <f t="shared" si="22"/>
        <v>6</v>
      </c>
      <c r="V74" s="60">
        <f t="shared" si="22"/>
        <v>6</v>
      </c>
      <c r="W74" s="60">
        <f t="shared" si="22"/>
        <v>5</v>
      </c>
      <c r="X74" s="60">
        <f t="shared" si="22"/>
        <v>9</v>
      </c>
      <c r="Y74" s="61">
        <f t="shared" si="22"/>
        <v>5</v>
      </c>
    </row>
    <row r="75" spans="1:25" ht="12.7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5"/>
    </row>
    <row r="76" spans="1:25" ht="12.75">
      <c r="A76" s="543" t="s">
        <v>31</v>
      </c>
      <c r="B76" s="552" t="s">
        <v>25</v>
      </c>
      <c r="C76" s="63" t="s">
        <v>21</v>
      </c>
      <c r="D76" s="64" t="s">
        <v>32</v>
      </c>
      <c r="E76" s="65">
        <v>50</v>
      </c>
      <c r="F76" s="66">
        <v>63</v>
      </c>
      <c r="G76" s="66">
        <v>80</v>
      </c>
      <c r="H76" s="66">
        <v>100</v>
      </c>
      <c r="I76" s="66">
        <v>125</v>
      </c>
      <c r="J76" s="66">
        <v>160</v>
      </c>
      <c r="K76" s="66">
        <v>200</v>
      </c>
      <c r="L76" s="66">
        <v>250</v>
      </c>
      <c r="M76" s="66">
        <v>315</v>
      </c>
      <c r="N76" s="66">
        <v>400</v>
      </c>
      <c r="O76" s="66">
        <v>500</v>
      </c>
      <c r="P76" s="66">
        <v>630</v>
      </c>
      <c r="Q76" s="66">
        <v>800</v>
      </c>
      <c r="R76" s="66">
        <v>1000</v>
      </c>
      <c r="S76" s="66">
        <v>1250</v>
      </c>
      <c r="T76" s="66">
        <v>1600</v>
      </c>
      <c r="U76" s="66">
        <v>2000</v>
      </c>
      <c r="V76" s="66">
        <v>2500</v>
      </c>
      <c r="W76" s="66">
        <v>3150</v>
      </c>
      <c r="X76" s="66">
        <v>4000</v>
      </c>
      <c r="Y76" s="67">
        <v>5000</v>
      </c>
    </row>
    <row r="77" spans="1:25" ht="12.75">
      <c r="A77" s="544"/>
      <c r="B77" s="544"/>
      <c r="C77" s="413">
        <v>1</v>
      </c>
      <c r="D77" s="68">
        <v>1</v>
      </c>
      <c r="E77" s="75">
        <v>1.22</v>
      </c>
      <c r="F77" s="75">
        <v>2</v>
      </c>
      <c r="G77" s="75">
        <v>1</v>
      </c>
      <c r="H77" s="75">
        <v>1</v>
      </c>
      <c r="I77" s="75">
        <v>1</v>
      </c>
      <c r="J77" s="75">
        <v>1</v>
      </c>
      <c r="K77" s="75">
        <v>1</v>
      </c>
      <c r="L77" s="75">
        <v>1</v>
      </c>
      <c r="M77" s="75">
        <v>1</v>
      </c>
      <c r="N77" s="75">
        <v>1</v>
      </c>
      <c r="O77" s="75">
        <v>1</v>
      </c>
      <c r="P77" s="75">
        <v>1</v>
      </c>
      <c r="Q77" s="75">
        <v>1</v>
      </c>
      <c r="R77" s="75">
        <v>1</v>
      </c>
      <c r="S77" s="75">
        <v>1</v>
      </c>
      <c r="T77" s="75">
        <v>1</v>
      </c>
      <c r="U77" s="75">
        <v>1</v>
      </c>
      <c r="V77" s="75">
        <v>1</v>
      </c>
      <c r="W77" s="75">
        <v>1</v>
      </c>
      <c r="X77" s="75">
        <v>1</v>
      </c>
      <c r="Y77" s="76">
        <v>1</v>
      </c>
    </row>
    <row r="78" spans="1:25" ht="12.75">
      <c r="A78" s="544"/>
      <c r="B78" s="544"/>
      <c r="C78" s="394"/>
      <c r="D78" s="71">
        <v>2</v>
      </c>
      <c r="E78" s="322">
        <v>1.1200000000000001</v>
      </c>
      <c r="F78" s="69">
        <v>1</v>
      </c>
      <c r="G78" s="69">
        <v>0.6</v>
      </c>
      <c r="H78" s="69">
        <v>0.6</v>
      </c>
      <c r="I78" s="69">
        <v>0.5</v>
      </c>
      <c r="J78" s="69">
        <v>0.4</v>
      </c>
      <c r="K78" s="69">
        <v>0.55000000000000004</v>
      </c>
      <c r="L78" s="69">
        <v>0.65</v>
      </c>
      <c r="M78" s="69">
        <v>0.6</v>
      </c>
      <c r="N78" s="69">
        <v>0.5</v>
      </c>
      <c r="O78" s="69">
        <v>0.6</v>
      </c>
      <c r="P78" s="69">
        <v>0.35</v>
      </c>
      <c r="Q78" s="69">
        <v>0.25</v>
      </c>
      <c r="R78" s="69">
        <v>0.25</v>
      </c>
      <c r="S78" s="69">
        <v>0.2</v>
      </c>
      <c r="T78" s="69">
        <v>0.15</v>
      </c>
      <c r="U78" s="69">
        <v>0.25</v>
      </c>
      <c r="V78" s="69">
        <v>0.15</v>
      </c>
      <c r="W78" s="69">
        <v>0.2</v>
      </c>
      <c r="X78" s="69">
        <v>0.15</v>
      </c>
      <c r="Y78" s="70">
        <v>0.1</v>
      </c>
    </row>
    <row r="79" spans="1:25" ht="12.75">
      <c r="A79" s="544"/>
      <c r="B79" s="544"/>
      <c r="C79" s="395"/>
      <c r="D79" s="71">
        <v>3</v>
      </c>
      <c r="E79" s="73">
        <v>1.34</v>
      </c>
      <c r="F79" s="73">
        <v>1.45</v>
      </c>
      <c r="G79" s="73">
        <v>0.55000000000000004</v>
      </c>
      <c r="H79" s="73">
        <v>0.55000000000000004</v>
      </c>
      <c r="I79" s="73">
        <v>0.4</v>
      </c>
      <c r="J79" s="73">
        <v>0.5</v>
      </c>
      <c r="K79" s="73">
        <v>0.55000000000000004</v>
      </c>
      <c r="L79" s="73">
        <v>0.7</v>
      </c>
      <c r="M79" s="73">
        <v>0.7</v>
      </c>
      <c r="N79" s="73">
        <v>0.5</v>
      </c>
      <c r="O79" s="73">
        <v>0.5</v>
      </c>
      <c r="P79" s="73">
        <v>0.35</v>
      </c>
      <c r="Q79" s="73">
        <v>0.3</v>
      </c>
      <c r="R79" s="73">
        <v>0.25</v>
      </c>
      <c r="S79" s="73">
        <v>0.2</v>
      </c>
      <c r="T79" s="73">
        <v>0.15</v>
      </c>
      <c r="U79" s="73">
        <v>0.2</v>
      </c>
      <c r="V79" s="73">
        <v>0.15</v>
      </c>
      <c r="W79" s="73">
        <v>0.2</v>
      </c>
      <c r="X79" s="73">
        <v>0.2</v>
      </c>
      <c r="Y79" s="74">
        <v>0.1</v>
      </c>
    </row>
    <row r="80" spans="1:25" ht="12.75">
      <c r="A80" s="544"/>
      <c r="B80" s="544"/>
      <c r="C80" s="393">
        <v>2</v>
      </c>
      <c r="D80" s="71">
        <v>1</v>
      </c>
      <c r="E80" s="323">
        <v>0.79</v>
      </c>
      <c r="F80" s="75">
        <v>1.34</v>
      </c>
      <c r="G80" s="75">
        <v>0.5</v>
      </c>
      <c r="H80" s="75">
        <v>0.5</v>
      </c>
      <c r="I80" s="75">
        <v>0.55000000000000004</v>
      </c>
      <c r="J80" s="75">
        <v>0.45</v>
      </c>
      <c r="K80" s="75">
        <v>0.6</v>
      </c>
      <c r="L80" s="75">
        <v>0.7</v>
      </c>
      <c r="M80" s="75">
        <v>0.55000000000000004</v>
      </c>
      <c r="N80" s="75">
        <v>0.55000000000000004</v>
      </c>
      <c r="O80" s="75">
        <v>0.4</v>
      </c>
      <c r="P80" s="75">
        <v>0.25</v>
      </c>
      <c r="Q80" s="75">
        <v>0.3</v>
      </c>
      <c r="R80" s="75">
        <v>0.3</v>
      </c>
      <c r="S80" s="75">
        <v>0.3</v>
      </c>
      <c r="T80" s="75">
        <v>0.2</v>
      </c>
      <c r="U80" s="75">
        <v>0.1</v>
      </c>
      <c r="V80" s="75">
        <v>0.1</v>
      </c>
      <c r="W80" s="75">
        <v>0.15</v>
      </c>
      <c r="X80" s="75">
        <v>0.3</v>
      </c>
      <c r="Y80" s="76">
        <v>0.2</v>
      </c>
    </row>
    <row r="81" spans="1:25" ht="12.75">
      <c r="A81" s="544"/>
      <c r="B81" s="544"/>
      <c r="C81" s="394"/>
      <c r="D81" s="71">
        <v>2</v>
      </c>
      <c r="E81" s="322">
        <v>0.7</v>
      </c>
      <c r="F81" s="69">
        <v>1.54</v>
      </c>
      <c r="G81" s="69">
        <v>0.7</v>
      </c>
      <c r="H81" s="69">
        <v>0.7</v>
      </c>
      <c r="I81" s="69">
        <v>0.4</v>
      </c>
      <c r="J81" s="69">
        <v>0.45</v>
      </c>
      <c r="K81" s="69">
        <v>0.6</v>
      </c>
      <c r="L81" s="69">
        <v>0.6</v>
      </c>
      <c r="M81" s="69">
        <v>0.7</v>
      </c>
      <c r="N81" s="69">
        <v>0.7</v>
      </c>
      <c r="O81" s="69">
        <v>0.4</v>
      </c>
      <c r="P81" s="69">
        <v>0.3</v>
      </c>
      <c r="Q81" s="69">
        <v>0.2</v>
      </c>
      <c r="R81" s="69">
        <v>0.3</v>
      </c>
      <c r="S81" s="69">
        <v>0.25</v>
      </c>
      <c r="T81" s="69">
        <v>0.3</v>
      </c>
      <c r="U81" s="69">
        <v>0.15</v>
      </c>
      <c r="V81" s="69">
        <v>0.2</v>
      </c>
      <c r="W81" s="69">
        <v>0.25</v>
      </c>
      <c r="X81" s="69">
        <v>0.15</v>
      </c>
      <c r="Y81" s="70">
        <v>0.2</v>
      </c>
    </row>
    <row r="82" spans="1:25" ht="12.75">
      <c r="A82" s="544"/>
      <c r="B82" s="544"/>
      <c r="C82" s="395"/>
      <c r="D82" s="77">
        <v>3</v>
      </c>
      <c r="E82" s="72">
        <v>0.72</v>
      </c>
      <c r="F82" s="73">
        <v>1.2</v>
      </c>
      <c r="G82" s="73">
        <v>0.72</v>
      </c>
      <c r="H82" s="73">
        <v>0.72</v>
      </c>
      <c r="I82" s="73">
        <v>0.6</v>
      </c>
      <c r="J82" s="73">
        <v>0.55000000000000004</v>
      </c>
      <c r="K82" s="73">
        <v>0.55000000000000004</v>
      </c>
      <c r="L82" s="73">
        <v>0.55000000000000004</v>
      </c>
      <c r="M82" s="73">
        <v>0.7</v>
      </c>
      <c r="N82" s="73">
        <v>0.6</v>
      </c>
      <c r="O82" s="73">
        <v>0.45</v>
      </c>
      <c r="P82" s="73">
        <v>0.2</v>
      </c>
      <c r="Q82" s="73">
        <v>0.2</v>
      </c>
      <c r="R82" s="73">
        <v>0.25</v>
      </c>
      <c r="S82" s="73">
        <v>0.2</v>
      </c>
      <c r="T82" s="73">
        <v>0.2</v>
      </c>
      <c r="U82" s="73">
        <v>0.2</v>
      </c>
      <c r="V82" s="73">
        <v>0.3</v>
      </c>
      <c r="W82" s="73">
        <v>0.2</v>
      </c>
      <c r="X82" s="73">
        <v>0.15</v>
      </c>
      <c r="Y82" s="74">
        <v>0.15</v>
      </c>
    </row>
    <row r="83" spans="1:25" ht="12.75">
      <c r="A83" s="544"/>
      <c r="B83" s="544"/>
      <c r="C83" s="396" t="s">
        <v>31</v>
      </c>
      <c r="D83" s="397"/>
      <c r="E83" s="78">
        <f>IF($U$10&lt;25,$F$83,AVERAGE(E77:E82))</f>
        <v>1.4216666666666666</v>
      </c>
      <c r="F83" s="78">
        <f>AVERAGE(F77:F82)</f>
        <v>1.4216666666666666</v>
      </c>
      <c r="G83" s="78">
        <f>IF($U$10&lt;25,$F$83,AVERAGE(G77:G82))</f>
        <v>1.4216666666666666</v>
      </c>
      <c r="H83" s="78">
        <f t="shared" ref="H83:Y83" si="23">AVERAGE(H77:H82)</f>
        <v>0.67833333333333334</v>
      </c>
      <c r="I83" s="78">
        <f t="shared" si="23"/>
        <v>0.57500000000000007</v>
      </c>
      <c r="J83" s="78">
        <f t="shared" si="23"/>
        <v>0.55833333333333346</v>
      </c>
      <c r="K83" s="78">
        <f t="shared" si="23"/>
        <v>0.64166666666666672</v>
      </c>
      <c r="L83" s="78">
        <f t="shared" si="23"/>
        <v>0.70000000000000007</v>
      </c>
      <c r="M83" s="78">
        <f t="shared" si="23"/>
        <v>0.70833333333333337</v>
      </c>
      <c r="N83" s="78">
        <f t="shared" si="23"/>
        <v>0.64166666666666672</v>
      </c>
      <c r="O83" s="78">
        <f t="shared" si="23"/>
        <v>0.55833333333333335</v>
      </c>
      <c r="P83" s="78">
        <f t="shared" si="23"/>
        <v>0.40833333333333338</v>
      </c>
      <c r="Q83" s="78">
        <f t="shared" si="23"/>
        <v>0.37500000000000006</v>
      </c>
      <c r="R83" s="78">
        <f t="shared" si="23"/>
        <v>0.39166666666666666</v>
      </c>
      <c r="S83" s="78">
        <f t="shared" si="23"/>
        <v>0.35833333333333334</v>
      </c>
      <c r="T83" s="78">
        <f t="shared" si="23"/>
        <v>0.33333333333333331</v>
      </c>
      <c r="U83" s="78">
        <f t="shared" si="23"/>
        <v>0.31666666666666665</v>
      </c>
      <c r="V83" s="78">
        <f t="shared" si="23"/>
        <v>0.31666666666666665</v>
      </c>
      <c r="W83" s="78">
        <f t="shared" si="23"/>
        <v>0.33333333333333331</v>
      </c>
      <c r="X83" s="78">
        <f t="shared" si="23"/>
        <v>0.32499999999999996</v>
      </c>
      <c r="Y83" s="324">
        <f t="shared" si="23"/>
        <v>0.29166666666666669</v>
      </c>
    </row>
    <row r="84" spans="1:25" ht="12.75">
      <c r="A84" s="545"/>
      <c r="B84" s="545"/>
      <c r="C84" s="414" t="s">
        <v>33</v>
      </c>
      <c r="D84" s="415"/>
      <c r="E84" s="79">
        <f t="shared" ref="E84:Y84" si="24">(0.16*$U$10)/E83</f>
        <v>0.90035169988276675</v>
      </c>
      <c r="F84" s="79">
        <f t="shared" si="24"/>
        <v>0.90035169988276675</v>
      </c>
      <c r="G84" s="79">
        <f t="shared" si="24"/>
        <v>0.90035169988276675</v>
      </c>
      <c r="H84" s="79">
        <f t="shared" si="24"/>
        <v>1.886977886977887</v>
      </c>
      <c r="I84" s="79">
        <f t="shared" si="24"/>
        <v>2.2260869565217387</v>
      </c>
      <c r="J84" s="79">
        <f t="shared" si="24"/>
        <v>2.2925373134328355</v>
      </c>
      <c r="K84" s="79">
        <f t="shared" si="24"/>
        <v>1.9948051948051946</v>
      </c>
      <c r="L84" s="79">
        <f t="shared" si="24"/>
        <v>1.8285714285714285</v>
      </c>
      <c r="M84" s="79">
        <f t="shared" si="24"/>
        <v>1.8070588235294116</v>
      </c>
      <c r="N84" s="79">
        <f t="shared" si="24"/>
        <v>1.9948051948051946</v>
      </c>
      <c r="O84" s="79">
        <f t="shared" si="24"/>
        <v>2.292537313432836</v>
      </c>
      <c r="P84" s="79">
        <f t="shared" si="24"/>
        <v>3.1346938775510202</v>
      </c>
      <c r="Q84" s="79">
        <f t="shared" si="24"/>
        <v>3.4133333333333331</v>
      </c>
      <c r="R84" s="79">
        <f t="shared" si="24"/>
        <v>3.268085106382979</v>
      </c>
      <c r="S84" s="79">
        <f t="shared" si="24"/>
        <v>3.5720930232558139</v>
      </c>
      <c r="T84" s="79">
        <f t="shared" si="24"/>
        <v>3.8400000000000003</v>
      </c>
      <c r="U84" s="79">
        <f t="shared" si="24"/>
        <v>4.0421052631578949</v>
      </c>
      <c r="V84" s="79">
        <f t="shared" si="24"/>
        <v>4.0421052631578949</v>
      </c>
      <c r="W84" s="79">
        <f t="shared" si="24"/>
        <v>3.8400000000000003</v>
      </c>
      <c r="X84" s="79">
        <f t="shared" si="24"/>
        <v>3.9384615384615391</v>
      </c>
      <c r="Y84" s="325">
        <f t="shared" si="24"/>
        <v>4.3885714285714288</v>
      </c>
    </row>
    <row r="85" spans="1:25" ht="12.7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5"/>
    </row>
    <row r="86" spans="1:25" ht="12.75">
      <c r="A86" s="546" t="s">
        <v>148</v>
      </c>
      <c r="B86" s="549" t="s">
        <v>149</v>
      </c>
      <c r="C86" s="326" t="s">
        <v>20</v>
      </c>
      <c r="D86" s="327" t="s">
        <v>150</v>
      </c>
      <c r="E86" s="328">
        <v>50</v>
      </c>
      <c r="F86" s="329">
        <v>63</v>
      </c>
      <c r="G86" s="329">
        <v>80</v>
      </c>
      <c r="H86" s="329">
        <v>100</v>
      </c>
      <c r="I86" s="329">
        <v>125</v>
      </c>
      <c r="J86" s="329">
        <v>160</v>
      </c>
      <c r="K86" s="329">
        <v>200</v>
      </c>
      <c r="L86" s="329">
        <v>250</v>
      </c>
      <c r="M86" s="329">
        <v>315</v>
      </c>
      <c r="N86" s="329">
        <v>400</v>
      </c>
      <c r="O86" s="329">
        <v>500</v>
      </c>
      <c r="P86" s="329">
        <v>630</v>
      </c>
      <c r="Q86" s="329">
        <v>800</v>
      </c>
      <c r="R86" s="329">
        <v>1000</v>
      </c>
      <c r="S86" s="329">
        <v>1250</v>
      </c>
      <c r="T86" s="329">
        <v>1600</v>
      </c>
      <c r="U86" s="329">
        <v>2000</v>
      </c>
      <c r="V86" s="329">
        <v>2500</v>
      </c>
      <c r="W86" s="329">
        <v>3150</v>
      </c>
      <c r="X86" s="329">
        <v>4000</v>
      </c>
      <c r="Y86" s="330">
        <v>5000</v>
      </c>
    </row>
    <row r="87" spans="1:25" ht="12.75">
      <c r="A87" s="547"/>
      <c r="B87" s="550"/>
      <c r="C87" s="553" t="s">
        <v>22</v>
      </c>
      <c r="D87" s="331" t="s">
        <v>12</v>
      </c>
      <c r="E87" s="332">
        <f t="shared" ref="E87:G87" si="25">IF($U$9&lt;25,E34,E31)</f>
        <v>87.215321610046459</v>
      </c>
      <c r="F87" s="332">
        <f t="shared" si="25"/>
        <v>89.425920745732412</v>
      </c>
      <c r="G87" s="332">
        <f t="shared" si="25"/>
        <v>92.39176014112978</v>
      </c>
      <c r="H87" s="332">
        <f t="shared" ref="H87:Y87" si="26">H31</f>
        <v>91.67</v>
      </c>
      <c r="I87" s="332">
        <f t="shared" si="26"/>
        <v>95.07</v>
      </c>
      <c r="J87" s="332">
        <f t="shared" si="26"/>
        <v>93.25</v>
      </c>
      <c r="K87" s="332">
        <f t="shared" si="26"/>
        <v>92.83</v>
      </c>
      <c r="L87" s="332">
        <f t="shared" si="26"/>
        <v>91.95</v>
      </c>
      <c r="M87" s="332">
        <f t="shared" si="26"/>
        <v>91.81</v>
      </c>
      <c r="N87" s="332">
        <f t="shared" si="26"/>
        <v>90.09</v>
      </c>
      <c r="O87" s="332">
        <f t="shared" si="26"/>
        <v>89.66</v>
      </c>
      <c r="P87" s="332">
        <f t="shared" si="26"/>
        <v>88.25</v>
      </c>
      <c r="Q87" s="332">
        <f t="shared" si="26"/>
        <v>90.29</v>
      </c>
      <c r="R87" s="332">
        <f t="shared" si="26"/>
        <v>88.7</v>
      </c>
      <c r="S87" s="332">
        <f t="shared" si="26"/>
        <v>87.56</v>
      </c>
      <c r="T87" s="332">
        <f t="shared" si="26"/>
        <v>83.44</v>
      </c>
      <c r="U87" s="332">
        <f t="shared" si="26"/>
        <v>81.650000000000006</v>
      </c>
      <c r="V87" s="332">
        <f t="shared" si="26"/>
        <v>82.93</v>
      </c>
      <c r="W87" s="332">
        <f t="shared" si="26"/>
        <v>92.1</v>
      </c>
      <c r="X87" s="332">
        <f t="shared" si="26"/>
        <v>90.7</v>
      </c>
      <c r="Y87" s="333">
        <f t="shared" si="26"/>
        <v>88.14</v>
      </c>
    </row>
    <row r="88" spans="1:25" ht="12.75">
      <c r="A88" s="547"/>
      <c r="B88" s="550"/>
      <c r="C88" s="406"/>
      <c r="D88" s="334" t="s">
        <v>14</v>
      </c>
      <c r="E88" s="335">
        <f t="shared" ref="E88:G88" si="27">IF($U$10&lt;25,E63,E52)</f>
        <v>67.656450296733354</v>
      </c>
      <c r="F88" s="335">
        <f t="shared" si="27"/>
        <v>61.600098547463077</v>
      </c>
      <c r="G88" s="335">
        <f t="shared" si="27"/>
        <v>68.360716866517222</v>
      </c>
      <c r="H88" s="335">
        <f t="shared" ref="H88:Y88" si="28">H52</f>
        <v>64.47</v>
      </c>
      <c r="I88" s="335">
        <f t="shared" si="28"/>
        <v>63.89</v>
      </c>
      <c r="J88" s="335">
        <f t="shared" si="28"/>
        <v>62.75</v>
      </c>
      <c r="K88" s="335">
        <f t="shared" si="28"/>
        <v>62.16</v>
      </c>
      <c r="L88" s="335">
        <f t="shared" si="28"/>
        <v>52.95</v>
      </c>
      <c r="M88" s="335">
        <f t="shared" si="28"/>
        <v>52.29</v>
      </c>
      <c r="N88" s="335">
        <f t="shared" si="28"/>
        <v>45.17</v>
      </c>
      <c r="O88" s="335">
        <f t="shared" si="28"/>
        <v>55</v>
      </c>
      <c r="P88" s="335">
        <f t="shared" si="28"/>
        <v>38.9</v>
      </c>
      <c r="Q88" s="335">
        <f t="shared" si="28"/>
        <v>34.909999999999997</v>
      </c>
      <c r="R88" s="335">
        <f t="shared" si="28"/>
        <v>34.72</v>
      </c>
      <c r="S88" s="335">
        <f t="shared" si="28"/>
        <v>31.83</v>
      </c>
      <c r="T88" s="335">
        <f t="shared" si="28"/>
        <v>24</v>
      </c>
      <c r="U88" s="335">
        <f t="shared" si="28"/>
        <v>18.7</v>
      </c>
      <c r="V88" s="335">
        <f t="shared" si="28"/>
        <v>18.7</v>
      </c>
      <c r="W88" s="335">
        <f t="shared" si="28"/>
        <v>18.7</v>
      </c>
      <c r="X88" s="335">
        <f t="shared" si="28"/>
        <v>18.7</v>
      </c>
      <c r="Y88" s="333">
        <f t="shared" si="28"/>
        <v>13.7</v>
      </c>
    </row>
    <row r="89" spans="1:25" ht="12.75">
      <c r="A89" s="547"/>
      <c r="B89" s="550"/>
      <c r="C89" s="406"/>
      <c r="D89" s="334" t="s">
        <v>151</v>
      </c>
      <c r="E89" s="335">
        <f t="shared" ref="E89:Y89" si="29">E87-E88</f>
        <v>19.558871313313105</v>
      </c>
      <c r="F89" s="335">
        <f t="shared" si="29"/>
        <v>27.825822198269336</v>
      </c>
      <c r="G89" s="335">
        <f t="shared" si="29"/>
        <v>24.031043274612557</v>
      </c>
      <c r="H89" s="335">
        <f t="shared" si="29"/>
        <v>27.200000000000003</v>
      </c>
      <c r="I89" s="335">
        <f t="shared" si="29"/>
        <v>31.179999999999993</v>
      </c>
      <c r="J89" s="335">
        <f t="shared" si="29"/>
        <v>30.5</v>
      </c>
      <c r="K89" s="335">
        <f t="shared" si="29"/>
        <v>30.67</v>
      </c>
      <c r="L89" s="335">
        <f t="shared" si="29"/>
        <v>39</v>
      </c>
      <c r="M89" s="335">
        <f t="shared" si="29"/>
        <v>39.520000000000003</v>
      </c>
      <c r="N89" s="335">
        <f t="shared" si="29"/>
        <v>44.92</v>
      </c>
      <c r="O89" s="335">
        <f t="shared" si="29"/>
        <v>34.659999999999997</v>
      </c>
      <c r="P89" s="335">
        <f t="shared" si="29"/>
        <v>49.35</v>
      </c>
      <c r="Q89" s="335">
        <f t="shared" si="29"/>
        <v>55.38000000000001</v>
      </c>
      <c r="R89" s="335">
        <f t="shared" si="29"/>
        <v>53.980000000000004</v>
      </c>
      <c r="S89" s="335">
        <f t="shared" si="29"/>
        <v>55.730000000000004</v>
      </c>
      <c r="T89" s="335">
        <f t="shared" si="29"/>
        <v>59.44</v>
      </c>
      <c r="U89" s="335">
        <f t="shared" si="29"/>
        <v>62.95</v>
      </c>
      <c r="V89" s="335">
        <f t="shared" si="29"/>
        <v>64.23</v>
      </c>
      <c r="W89" s="335">
        <f t="shared" si="29"/>
        <v>73.399999999999991</v>
      </c>
      <c r="X89" s="335">
        <f t="shared" si="29"/>
        <v>72</v>
      </c>
      <c r="Y89" s="333">
        <f t="shared" si="29"/>
        <v>74.44</v>
      </c>
    </row>
    <row r="90" spans="1:25" ht="12.75">
      <c r="A90" s="547"/>
      <c r="B90" s="550"/>
      <c r="C90" s="406"/>
      <c r="D90" s="334" t="s">
        <v>152</v>
      </c>
      <c r="E90" s="335">
        <f t="shared" ref="E90:Y90" si="30">E89+10*LOG($U$13/E84)</f>
        <v>26.035349337952837</v>
      </c>
      <c r="F90" s="335">
        <f t="shared" si="30"/>
        <v>34.302300222909068</v>
      </c>
      <c r="G90" s="335">
        <f t="shared" si="30"/>
        <v>30.507521299252289</v>
      </c>
      <c r="H90" s="335">
        <f t="shared" si="30"/>
        <v>30.462931805216705</v>
      </c>
      <c r="I90" s="335">
        <f t="shared" si="30"/>
        <v>33.725178663697235</v>
      </c>
      <c r="J90" s="335">
        <f t="shared" si="30"/>
        <v>32.917435783332955</v>
      </c>
      <c r="K90" s="335">
        <f t="shared" si="30"/>
        <v>33.691595008049511</v>
      </c>
      <c r="L90" s="335">
        <f t="shared" si="30"/>
        <v>42.399480616943507</v>
      </c>
      <c r="M90" s="335">
        <f t="shared" si="30"/>
        <v>42.970877013467621</v>
      </c>
      <c r="N90" s="335">
        <f t="shared" si="30"/>
        <v>47.941595008049511</v>
      </c>
      <c r="O90" s="335">
        <f t="shared" si="30"/>
        <v>37.077435783332952</v>
      </c>
      <c r="P90" s="335">
        <f t="shared" si="30"/>
        <v>50.408648556609833</v>
      </c>
      <c r="Q90" s="335">
        <f t="shared" si="30"/>
        <v>56.068812894078135</v>
      </c>
      <c r="R90" s="335">
        <f t="shared" si="30"/>
        <v>54.85766633568187</v>
      </c>
      <c r="S90" s="335">
        <f t="shared" si="30"/>
        <v>56.221372312120565</v>
      </c>
      <c r="T90" s="335">
        <f t="shared" si="30"/>
        <v>59.617287669604316</v>
      </c>
      <c r="U90" s="335">
        <f t="shared" si="30"/>
        <v>62.904523722492797</v>
      </c>
      <c r="V90" s="335">
        <f t="shared" si="30"/>
        <v>64.184523722492798</v>
      </c>
      <c r="W90" s="335">
        <f t="shared" si="30"/>
        <v>73.577287669604303</v>
      </c>
      <c r="X90" s="335">
        <f t="shared" si="30"/>
        <v>72.067333826589689</v>
      </c>
      <c r="Y90" s="333">
        <f t="shared" si="30"/>
        <v>74.037368199827441</v>
      </c>
    </row>
    <row r="91" spans="1:25" ht="12.75">
      <c r="A91" s="547"/>
      <c r="B91" s="550"/>
      <c r="C91" s="406"/>
      <c r="D91" s="334" t="s">
        <v>153</v>
      </c>
      <c r="E91" s="335">
        <f t="shared" ref="E91:Y91" si="31">E89-10*LOG(E84/10)</f>
        <v>30.014749424673216</v>
      </c>
      <c r="F91" s="335">
        <f t="shared" si="31"/>
        <v>38.281700309629443</v>
      </c>
      <c r="G91" s="335">
        <f t="shared" si="31"/>
        <v>34.486921385972664</v>
      </c>
      <c r="H91" s="335">
        <f t="shared" si="31"/>
        <v>34.442331891937087</v>
      </c>
      <c r="I91" s="335">
        <f t="shared" si="31"/>
        <v>37.704578750417618</v>
      </c>
      <c r="J91" s="335">
        <f t="shared" si="31"/>
        <v>36.896835870053337</v>
      </c>
      <c r="K91" s="335">
        <f t="shared" si="31"/>
        <v>37.670995094769893</v>
      </c>
      <c r="L91" s="335">
        <f t="shared" si="31"/>
        <v>46.378880703663881</v>
      </c>
      <c r="M91" s="335">
        <f t="shared" si="31"/>
        <v>46.950277100187996</v>
      </c>
      <c r="N91" s="335">
        <f t="shared" si="31"/>
        <v>51.920995094769893</v>
      </c>
      <c r="O91" s="335">
        <f t="shared" si="31"/>
        <v>41.056835870053327</v>
      </c>
      <c r="P91" s="335">
        <f t="shared" si="31"/>
        <v>54.388048643330208</v>
      </c>
      <c r="Q91" s="335">
        <f t="shared" si="31"/>
        <v>60.048212980798517</v>
      </c>
      <c r="R91" s="335">
        <f t="shared" si="31"/>
        <v>58.837066422402245</v>
      </c>
      <c r="S91" s="335">
        <f t="shared" si="31"/>
        <v>60.20077239884094</v>
      </c>
      <c r="T91" s="335">
        <f t="shared" si="31"/>
        <v>63.596687756324691</v>
      </c>
      <c r="U91" s="335">
        <f t="shared" si="31"/>
        <v>66.883923809213172</v>
      </c>
      <c r="V91" s="335">
        <f t="shared" si="31"/>
        <v>68.163923809213173</v>
      </c>
      <c r="W91" s="335">
        <f t="shared" si="31"/>
        <v>77.556687756324678</v>
      </c>
      <c r="X91" s="335">
        <f t="shared" si="31"/>
        <v>76.046733913310064</v>
      </c>
      <c r="Y91" s="333">
        <f t="shared" si="31"/>
        <v>78.016768286547816</v>
      </c>
    </row>
    <row r="92" spans="1:25" ht="12.75">
      <c r="A92" s="547"/>
      <c r="B92" s="550"/>
      <c r="C92" s="482"/>
      <c r="D92" s="336" t="s">
        <v>154</v>
      </c>
      <c r="E92" s="337">
        <f t="shared" ref="E92:Y92" si="32">E89+10*LOG(E83/0.5)</f>
        <v>24.097149077791713</v>
      </c>
      <c r="F92" s="337">
        <f t="shared" si="32"/>
        <v>32.364099962747943</v>
      </c>
      <c r="G92" s="337">
        <f t="shared" si="32"/>
        <v>28.569321039091164</v>
      </c>
      <c r="H92" s="337">
        <f t="shared" si="32"/>
        <v>28.52473154505558</v>
      </c>
      <c r="I92" s="337">
        <f t="shared" si="32"/>
        <v>31.786978403536111</v>
      </c>
      <c r="J92" s="337">
        <f t="shared" si="32"/>
        <v>30.97923552317183</v>
      </c>
      <c r="K92" s="337">
        <f t="shared" si="32"/>
        <v>31.753394747888386</v>
      </c>
      <c r="L92" s="337">
        <f t="shared" si="32"/>
        <v>40.461280356782382</v>
      </c>
      <c r="M92" s="337">
        <f t="shared" si="32"/>
        <v>41.032676753306497</v>
      </c>
      <c r="N92" s="337">
        <f t="shared" si="32"/>
        <v>46.003394747888386</v>
      </c>
      <c r="O92" s="337">
        <f t="shared" si="32"/>
        <v>35.139235523171827</v>
      </c>
      <c r="P92" s="337">
        <f t="shared" si="32"/>
        <v>48.470448296448701</v>
      </c>
      <c r="Q92" s="337">
        <f t="shared" si="32"/>
        <v>54.130612633917011</v>
      </c>
      <c r="R92" s="337">
        <f t="shared" si="32"/>
        <v>52.919466075520745</v>
      </c>
      <c r="S92" s="337">
        <f t="shared" si="32"/>
        <v>54.283172051959433</v>
      </c>
      <c r="T92" s="337">
        <f t="shared" si="32"/>
        <v>57.679087409443184</v>
      </c>
      <c r="U92" s="337">
        <f t="shared" si="32"/>
        <v>60.966323462331665</v>
      </c>
      <c r="V92" s="337">
        <f t="shared" si="32"/>
        <v>62.246323462331667</v>
      </c>
      <c r="W92" s="337">
        <f t="shared" si="32"/>
        <v>71.639087409443178</v>
      </c>
      <c r="X92" s="337">
        <f t="shared" si="32"/>
        <v>70.12913356642855</v>
      </c>
      <c r="Y92" s="333">
        <f t="shared" si="32"/>
        <v>72.099167939666316</v>
      </c>
    </row>
    <row r="93" spans="1:25" ht="12.75">
      <c r="A93" s="547"/>
      <c r="B93" s="550"/>
      <c r="C93" s="553" t="s">
        <v>23</v>
      </c>
      <c r="D93" s="338" t="s">
        <v>12</v>
      </c>
      <c r="E93" s="339">
        <f t="shared" ref="E93:G93" si="33">IF($U$9&lt;25,E35,E32)</f>
        <v>88.196745316859548</v>
      </c>
      <c r="F93" s="339">
        <f t="shared" si="33"/>
        <v>90.056144849415176</v>
      </c>
      <c r="G93" s="339">
        <f t="shared" si="33"/>
        <v>93.770901847540443</v>
      </c>
      <c r="H93" s="339">
        <f t="shared" ref="H93:Y93" si="34">H32</f>
        <v>94.77</v>
      </c>
      <c r="I93" s="339">
        <f t="shared" si="34"/>
        <v>93.66</v>
      </c>
      <c r="J93" s="339">
        <f t="shared" si="34"/>
        <v>95.17</v>
      </c>
      <c r="K93" s="339">
        <f t="shared" si="34"/>
        <v>93.3</v>
      </c>
      <c r="L93" s="339">
        <f t="shared" si="34"/>
        <v>93.08</v>
      </c>
      <c r="M93" s="339">
        <f t="shared" si="34"/>
        <v>92.34</v>
      </c>
      <c r="N93" s="339">
        <f t="shared" si="34"/>
        <v>87.65</v>
      </c>
      <c r="O93" s="339">
        <f t="shared" si="34"/>
        <v>88.88</v>
      </c>
      <c r="P93" s="339">
        <f t="shared" si="34"/>
        <v>87.32</v>
      </c>
      <c r="Q93" s="339">
        <f t="shared" si="34"/>
        <v>87.68</v>
      </c>
      <c r="R93" s="339">
        <f t="shared" si="34"/>
        <v>88.63</v>
      </c>
      <c r="S93" s="339">
        <f t="shared" si="34"/>
        <v>88.78</v>
      </c>
      <c r="T93" s="339">
        <f t="shared" si="34"/>
        <v>85.79</v>
      </c>
      <c r="U93" s="339">
        <f t="shared" si="34"/>
        <v>85.45</v>
      </c>
      <c r="V93" s="339">
        <f t="shared" si="34"/>
        <v>84.56</v>
      </c>
      <c r="W93" s="339">
        <f t="shared" si="34"/>
        <v>87.77</v>
      </c>
      <c r="X93" s="339">
        <f t="shared" si="34"/>
        <v>89.3</v>
      </c>
      <c r="Y93" s="340">
        <f t="shared" si="34"/>
        <v>88.78</v>
      </c>
    </row>
    <row r="94" spans="1:25" ht="12.75">
      <c r="A94" s="547"/>
      <c r="B94" s="550"/>
      <c r="C94" s="406"/>
      <c r="D94" s="334" t="s">
        <v>14</v>
      </c>
      <c r="E94" s="335">
        <f t="shared" ref="E94:G94" si="35">IF($U$10&lt;25,E64,E53)</f>
        <v>67.32268999735777</v>
      </c>
      <c r="F94" s="335">
        <f t="shared" si="35"/>
        <v>61.719256336423705</v>
      </c>
      <c r="G94" s="335">
        <f t="shared" si="35"/>
        <v>68.350720622097498</v>
      </c>
      <c r="H94" s="335">
        <f t="shared" ref="H94:Y94" si="36">H53</f>
        <v>62.18</v>
      </c>
      <c r="I94" s="335">
        <f t="shared" si="36"/>
        <v>64.5</v>
      </c>
      <c r="J94" s="335">
        <f t="shared" si="36"/>
        <v>63.1</v>
      </c>
      <c r="K94" s="335">
        <f t="shared" si="36"/>
        <v>63.1</v>
      </c>
      <c r="L94" s="335">
        <f t="shared" si="36"/>
        <v>53.44</v>
      </c>
      <c r="M94" s="335">
        <f t="shared" si="36"/>
        <v>52.95</v>
      </c>
      <c r="N94" s="335">
        <f t="shared" si="36"/>
        <v>45.2</v>
      </c>
      <c r="O94" s="335">
        <f t="shared" si="36"/>
        <v>53</v>
      </c>
      <c r="P94" s="335">
        <f t="shared" si="36"/>
        <v>38.9</v>
      </c>
      <c r="Q94" s="335">
        <f t="shared" si="36"/>
        <v>34.909999999999997</v>
      </c>
      <c r="R94" s="335">
        <f t="shared" si="36"/>
        <v>34.72</v>
      </c>
      <c r="S94" s="335">
        <f t="shared" si="36"/>
        <v>32</v>
      </c>
      <c r="T94" s="335">
        <f t="shared" si="36"/>
        <v>24</v>
      </c>
      <c r="U94" s="335">
        <f t="shared" si="36"/>
        <v>19.7</v>
      </c>
      <c r="V94" s="335">
        <f t="shared" si="36"/>
        <v>19.7</v>
      </c>
      <c r="W94" s="335">
        <f t="shared" si="36"/>
        <v>19.7</v>
      </c>
      <c r="X94" s="335">
        <f t="shared" si="36"/>
        <v>19.7</v>
      </c>
      <c r="Y94" s="333">
        <f t="shared" si="36"/>
        <v>13.7</v>
      </c>
    </row>
    <row r="95" spans="1:25" ht="12.75">
      <c r="A95" s="547"/>
      <c r="B95" s="550"/>
      <c r="C95" s="406"/>
      <c r="D95" s="334" t="s">
        <v>151</v>
      </c>
      <c r="E95" s="335">
        <f t="shared" ref="E95:Y95" si="37">E93-E94</f>
        <v>20.874055319501778</v>
      </c>
      <c r="F95" s="335">
        <f t="shared" si="37"/>
        <v>28.336888512991472</v>
      </c>
      <c r="G95" s="335">
        <f t="shared" si="37"/>
        <v>25.420181225442946</v>
      </c>
      <c r="H95" s="335">
        <f t="shared" si="37"/>
        <v>32.589999999999996</v>
      </c>
      <c r="I95" s="335">
        <f t="shared" si="37"/>
        <v>29.159999999999997</v>
      </c>
      <c r="J95" s="335">
        <f t="shared" si="37"/>
        <v>32.07</v>
      </c>
      <c r="K95" s="335">
        <f t="shared" si="37"/>
        <v>30.199999999999996</v>
      </c>
      <c r="L95" s="335">
        <f t="shared" si="37"/>
        <v>39.64</v>
      </c>
      <c r="M95" s="335">
        <f t="shared" si="37"/>
        <v>39.39</v>
      </c>
      <c r="N95" s="335">
        <f t="shared" si="37"/>
        <v>42.45</v>
      </c>
      <c r="O95" s="335">
        <f t="shared" si="37"/>
        <v>35.879999999999995</v>
      </c>
      <c r="P95" s="335">
        <f t="shared" si="37"/>
        <v>48.419999999999995</v>
      </c>
      <c r="Q95" s="335">
        <f t="shared" si="37"/>
        <v>52.77000000000001</v>
      </c>
      <c r="R95" s="335">
        <f t="shared" si="37"/>
        <v>53.91</v>
      </c>
      <c r="S95" s="335">
        <f t="shared" si="37"/>
        <v>56.78</v>
      </c>
      <c r="T95" s="335">
        <f t="shared" si="37"/>
        <v>61.790000000000006</v>
      </c>
      <c r="U95" s="335">
        <f t="shared" si="37"/>
        <v>65.75</v>
      </c>
      <c r="V95" s="335">
        <f t="shared" si="37"/>
        <v>64.86</v>
      </c>
      <c r="W95" s="335">
        <f t="shared" si="37"/>
        <v>68.069999999999993</v>
      </c>
      <c r="X95" s="335">
        <f t="shared" si="37"/>
        <v>69.599999999999994</v>
      </c>
      <c r="Y95" s="333">
        <f t="shared" si="37"/>
        <v>75.08</v>
      </c>
    </row>
    <row r="96" spans="1:25" ht="12.75">
      <c r="A96" s="547"/>
      <c r="B96" s="550"/>
      <c r="C96" s="406"/>
      <c r="D96" s="334" t="s">
        <v>152</v>
      </c>
      <c r="E96" s="335">
        <f t="shared" ref="E96:Y96" si="38">E95+10*LOG($U$13/E84)</f>
        <v>27.35053334414151</v>
      </c>
      <c r="F96" s="335">
        <f t="shared" si="38"/>
        <v>34.813366537631204</v>
      </c>
      <c r="G96" s="335">
        <f t="shared" si="38"/>
        <v>31.896659250082678</v>
      </c>
      <c r="H96" s="335">
        <f t="shared" si="38"/>
        <v>35.852931805216699</v>
      </c>
      <c r="I96" s="335">
        <f t="shared" si="38"/>
        <v>31.705178663697243</v>
      </c>
      <c r="J96" s="335">
        <f t="shared" si="38"/>
        <v>34.487435783332955</v>
      </c>
      <c r="K96" s="335">
        <f t="shared" si="38"/>
        <v>33.221595008049505</v>
      </c>
      <c r="L96" s="335">
        <f t="shared" si="38"/>
        <v>43.039480616943507</v>
      </c>
      <c r="M96" s="335">
        <f t="shared" si="38"/>
        <v>42.840877013467619</v>
      </c>
      <c r="N96" s="335">
        <f t="shared" si="38"/>
        <v>45.471595008049512</v>
      </c>
      <c r="O96" s="335">
        <f t="shared" si="38"/>
        <v>38.297435783332951</v>
      </c>
      <c r="P96" s="335">
        <f t="shared" si="38"/>
        <v>49.478648556609826</v>
      </c>
      <c r="Q96" s="335">
        <f t="shared" si="38"/>
        <v>53.458812894078136</v>
      </c>
      <c r="R96" s="335">
        <f t="shared" si="38"/>
        <v>54.787666335681863</v>
      </c>
      <c r="S96" s="335">
        <f t="shared" si="38"/>
        <v>57.271372312120562</v>
      </c>
      <c r="T96" s="335">
        <f t="shared" si="38"/>
        <v>61.967287669604325</v>
      </c>
      <c r="U96" s="335">
        <f t="shared" si="38"/>
        <v>65.704523722492794</v>
      </c>
      <c r="V96" s="335">
        <f t="shared" si="38"/>
        <v>64.814523722492794</v>
      </c>
      <c r="W96" s="335">
        <f t="shared" si="38"/>
        <v>68.247287669604304</v>
      </c>
      <c r="X96" s="335">
        <f t="shared" si="38"/>
        <v>69.667333826589683</v>
      </c>
      <c r="Y96" s="333">
        <f t="shared" si="38"/>
        <v>74.677368199827441</v>
      </c>
    </row>
    <row r="97" spans="1:25" ht="12.75">
      <c r="A97" s="547"/>
      <c r="B97" s="550"/>
      <c r="C97" s="406"/>
      <c r="D97" s="334" t="s">
        <v>153</v>
      </c>
      <c r="E97" s="335">
        <f t="shared" ref="E97:Y97" si="39">E95-10*LOG(E84/10)</f>
        <v>31.329933430861889</v>
      </c>
      <c r="F97" s="335">
        <f t="shared" si="39"/>
        <v>38.792766624351586</v>
      </c>
      <c r="G97" s="335">
        <f t="shared" si="39"/>
        <v>35.876059336803053</v>
      </c>
      <c r="H97" s="335">
        <f t="shared" si="39"/>
        <v>39.832331891937073</v>
      </c>
      <c r="I97" s="335">
        <f t="shared" si="39"/>
        <v>35.684578750417622</v>
      </c>
      <c r="J97" s="335">
        <f t="shared" si="39"/>
        <v>38.46683587005333</v>
      </c>
      <c r="K97" s="335">
        <f t="shared" si="39"/>
        <v>37.20099509476988</v>
      </c>
      <c r="L97" s="335">
        <f t="shared" si="39"/>
        <v>47.018880703663882</v>
      </c>
      <c r="M97" s="335">
        <f t="shared" si="39"/>
        <v>46.820277100187994</v>
      </c>
      <c r="N97" s="335">
        <f t="shared" si="39"/>
        <v>49.450995094769894</v>
      </c>
      <c r="O97" s="335">
        <f t="shared" si="39"/>
        <v>42.276835870053326</v>
      </c>
      <c r="P97" s="335">
        <f t="shared" si="39"/>
        <v>53.458048643330201</v>
      </c>
      <c r="Q97" s="335">
        <f t="shared" si="39"/>
        <v>57.438212980798518</v>
      </c>
      <c r="R97" s="335">
        <f t="shared" si="39"/>
        <v>58.767066422402237</v>
      </c>
      <c r="S97" s="335">
        <f t="shared" si="39"/>
        <v>61.250772398840937</v>
      </c>
      <c r="T97" s="335">
        <f t="shared" si="39"/>
        <v>65.946687756324692</v>
      </c>
      <c r="U97" s="335">
        <f t="shared" si="39"/>
        <v>69.683923809213169</v>
      </c>
      <c r="V97" s="335">
        <f t="shared" si="39"/>
        <v>68.793923809213169</v>
      </c>
      <c r="W97" s="335">
        <f t="shared" si="39"/>
        <v>72.226687756324679</v>
      </c>
      <c r="X97" s="335">
        <f t="shared" si="39"/>
        <v>73.646733913310058</v>
      </c>
      <c r="Y97" s="333">
        <f t="shared" si="39"/>
        <v>78.656768286547816</v>
      </c>
    </row>
    <row r="98" spans="1:25" ht="12.75">
      <c r="A98" s="548"/>
      <c r="B98" s="551"/>
      <c r="C98" s="408"/>
      <c r="D98" s="341" t="s">
        <v>154</v>
      </c>
      <c r="E98" s="342">
        <f t="shared" ref="E98:Y98" si="40">E95+10*LOG(E83/0.5)</f>
        <v>25.412333083980386</v>
      </c>
      <c r="F98" s="342">
        <f t="shared" si="40"/>
        <v>32.875166277470079</v>
      </c>
      <c r="G98" s="342">
        <f t="shared" si="40"/>
        <v>29.958458989921553</v>
      </c>
      <c r="H98" s="342">
        <f t="shared" si="40"/>
        <v>33.914731545055574</v>
      </c>
      <c r="I98" s="342">
        <f t="shared" si="40"/>
        <v>29.766978403536115</v>
      </c>
      <c r="J98" s="342">
        <f t="shared" si="40"/>
        <v>32.549235523171831</v>
      </c>
      <c r="K98" s="342">
        <f t="shared" si="40"/>
        <v>31.28339474788838</v>
      </c>
      <c r="L98" s="342">
        <f t="shared" si="40"/>
        <v>41.101280356782382</v>
      </c>
      <c r="M98" s="342">
        <f t="shared" si="40"/>
        <v>40.902676753306494</v>
      </c>
      <c r="N98" s="342">
        <f t="shared" si="40"/>
        <v>43.533394747888387</v>
      </c>
      <c r="O98" s="342">
        <f t="shared" si="40"/>
        <v>36.359235523171826</v>
      </c>
      <c r="P98" s="342">
        <f t="shared" si="40"/>
        <v>47.540448296448695</v>
      </c>
      <c r="Q98" s="342">
        <f t="shared" si="40"/>
        <v>51.520612633917011</v>
      </c>
      <c r="R98" s="342">
        <f t="shared" si="40"/>
        <v>52.849466075520738</v>
      </c>
      <c r="S98" s="342">
        <f t="shared" si="40"/>
        <v>55.33317205195943</v>
      </c>
      <c r="T98" s="342">
        <f t="shared" si="40"/>
        <v>60.029087409443193</v>
      </c>
      <c r="U98" s="342">
        <f t="shared" si="40"/>
        <v>63.766323462331663</v>
      </c>
      <c r="V98" s="342">
        <f t="shared" si="40"/>
        <v>62.876323462331662</v>
      </c>
      <c r="W98" s="342">
        <f t="shared" si="40"/>
        <v>66.30908740944318</v>
      </c>
      <c r="X98" s="342">
        <f t="shared" si="40"/>
        <v>67.729133566428544</v>
      </c>
      <c r="Y98" s="343">
        <f t="shared" si="40"/>
        <v>72.739167939666316</v>
      </c>
    </row>
  </sheetData>
  <mergeCells count="65">
    <mergeCell ref="S11:T11"/>
    <mergeCell ref="U11:V11"/>
    <mergeCell ref="S12:T12"/>
    <mergeCell ref="U12:V12"/>
    <mergeCell ref="K9:M9"/>
    <mergeCell ref="K10:M10"/>
    <mergeCell ref="S9:T9"/>
    <mergeCell ref="S10:T10"/>
    <mergeCell ref="N10:P10"/>
    <mergeCell ref="A18:A64"/>
    <mergeCell ref="C19:C24"/>
    <mergeCell ref="C25:C30"/>
    <mergeCell ref="C35:D35"/>
    <mergeCell ref="H62:H64"/>
    <mergeCell ref="C31:D31"/>
    <mergeCell ref="C32:D32"/>
    <mergeCell ref="C33:D33"/>
    <mergeCell ref="C34:D34"/>
    <mergeCell ref="I54:Y64"/>
    <mergeCell ref="H58:H61"/>
    <mergeCell ref="S14:V14"/>
    <mergeCell ref="S15:V15"/>
    <mergeCell ref="H21:Y24"/>
    <mergeCell ref="H27:Y30"/>
    <mergeCell ref="H33:Y35"/>
    <mergeCell ref="H40:Y43"/>
    <mergeCell ref="H46:Y49"/>
    <mergeCell ref="B36:Y36"/>
    <mergeCell ref="C38:C43"/>
    <mergeCell ref="C44:C49"/>
    <mergeCell ref="C50:D50"/>
    <mergeCell ref="C51:D51"/>
    <mergeCell ref="H54:H57"/>
    <mergeCell ref="D2:O3"/>
    <mergeCell ref="H4:J4"/>
    <mergeCell ref="A8:A16"/>
    <mergeCell ref="U9:V9"/>
    <mergeCell ref="W9:X10"/>
    <mergeCell ref="U10:V10"/>
    <mergeCell ref="W11:X13"/>
    <mergeCell ref="K13:M13"/>
    <mergeCell ref="N13:P13"/>
    <mergeCell ref="S13:T13"/>
    <mergeCell ref="U13:V13"/>
    <mergeCell ref="N9:P9"/>
    <mergeCell ref="K12:M12"/>
    <mergeCell ref="N12:P12"/>
    <mergeCell ref="K11:M11"/>
    <mergeCell ref="N11:P11"/>
    <mergeCell ref="H68:Y71"/>
    <mergeCell ref="A76:A84"/>
    <mergeCell ref="A86:A98"/>
    <mergeCell ref="B86:B98"/>
    <mergeCell ref="B18:B35"/>
    <mergeCell ref="B37:B64"/>
    <mergeCell ref="A66:A74"/>
    <mergeCell ref="B66:C74"/>
    <mergeCell ref="B76:B84"/>
    <mergeCell ref="C77:C79"/>
    <mergeCell ref="C80:C82"/>
    <mergeCell ref="C83:D83"/>
    <mergeCell ref="C84:D84"/>
    <mergeCell ref="C87:C92"/>
    <mergeCell ref="C93:C98"/>
    <mergeCell ref="C52:C64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Entrada ISO 140-4</vt:lpstr>
      <vt:lpstr>Resultados ISO 140-4</vt:lpstr>
      <vt:lpstr>Globales ISO 140-4</vt:lpstr>
      <vt:lpstr>Adaptación Espectral ISO 140-4</vt:lpstr>
      <vt:lpstr>Informe Rw ISO 140-4</vt:lpstr>
      <vt:lpstr>Informe Dnw ISO 140-4</vt:lpstr>
      <vt:lpstr>Informe DnTw ISO 140-4</vt:lpstr>
      <vt:lpstr>Informe STC ISO 140-4</vt:lpstr>
      <vt:lpstr>Entrada ISO 16283-1</vt:lpstr>
      <vt:lpstr>Resultados ISO 16283-1</vt:lpstr>
      <vt:lpstr>Globales ISO 16283-1</vt:lpstr>
      <vt:lpstr>Adaptación Espectral ISO 16283-</vt:lpstr>
      <vt:lpstr>Informe Rw ISO 16283-1</vt:lpstr>
      <vt:lpstr>Informe Dnw ISO 16283-1</vt:lpstr>
      <vt:lpstr>Informe DnTw ISO 16283-1</vt:lpstr>
      <vt:lpstr>Informe STC ISO 16283-1</vt:lpstr>
      <vt:lpstr>R Directo</vt:lpstr>
      <vt:lpstr>Globales R Directo</vt:lpstr>
      <vt:lpstr>Adaptación Espectral R Directo</vt:lpstr>
      <vt:lpstr>Informe R R Directo</vt:lpstr>
      <vt:lpstr>Informe STC R Directo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</dc:creator>
  <cp:lastModifiedBy>Ale</cp:lastModifiedBy>
  <dcterms:created xsi:type="dcterms:W3CDTF">2026-04-27T08:22:08Z</dcterms:created>
  <dcterms:modified xsi:type="dcterms:W3CDTF">2026-04-27T08:22:09Z</dcterms:modified>
</cp:coreProperties>
</file>