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argas\"/>
    </mc:Choice>
  </mc:AlternateContent>
  <bookViews>
    <workbookView xWindow="0" yWindow="0" windowWidth="20400" windowHeight="7155"/>
  </bookViews>
  <sheets>
    <sheet name="Entrada" sheetId="1" r:id="rId1"/>
    <sheet name="Cálculos" sheetId="2" r:id="rId2"/>
    <sheet name="Curvas de Referencia" sheetId="3" r:id="rId3"/>
    <sheet name="Adaptación Espectral" sheetId="4" r:id="rId4"/>
    <sheet name="Resultados" sheetId="5" r:id="rId5"/>
    <sheet name="Informes" sheetId="6" r:id="rId6"/>
  </sheets>
  <calcPr calcId="152511"/>
</workbook>
</file>

<file path=xl/calcChain.xml><?xml version="1.0" encoding="utf-8"?>
<calcChain xmlns="http://schemas.openxmlformats.org/spreadsheetml/2006/main">
  <c r="Z9" i="5" l="1"/>
  <c r="Y9" i="5"/>
  <c r="BQ18" i="6"/>
  <c r="BQ17" i="6"/>
  <c r="AW18" i="6"/>
  <c r="AW17" i="6"/>
  <c r="AC17" i="6"/>
  <c r="AC18" i="6"/>
  <c r="I17" i="6"/>
  <c r="I18" i="6"/>
  <c r="V7" i="5"/>
  <c r="V8" i="5" s="1"/>
  <c r="U7" i="5"/>
  <c r="U8" i="5" s="1"/>
  <c r="T7" i="5"/>
  <c r="T8" i="5" s="1"/>
  <c r="S7" i="5"/>
  <c r="S8" i="5" s="1"/>
  <c r="R7" i="5"/>
  <c r="R8" i="5" s="1"/>
  <c r="Q7" i="5"/>
  <c r="Q8" i="5" s="1"/>
  <c r="P7" i="5"/>
  <c r="P8" i="5" s="1"/>
  <c r="O7" i="5"/>
  <c r="O8" i="5" s="1"/>
  <c r="N7" i="5"/>
  <c r="N8" i="5" s="1"/>
  <c r="M7" i="5"/>
  <c r="M8" i="5" s="1"/>
  <c r="L7" i="5"/>
  <c r="L8" i="5" s="1"/>
  <c r="K7" i="5"/>
  <c r="K8" i="5" s="1"/>
  <c r="J7" i="5"/>
  <c r="J8" i="5" s="1"/>
  <c r="I7" i="5"/>
  <c r="I8" i="5" s="1"/>
  <c r="H7" i="5"/>
  <c r="H8" i="5" s="1"/>
  <c r="G7" i="5"/>
  <c r="G8" i="5" s="1"/>
  <c r="F7" i="5"/>
  <c r="F8" i="5" s="1"/>
  <c r="E7" i="5"/>
  <c r="E8" i="5" s="1"/>
  <c r="D7" i="5"/>
  <c r="D8" i="5" s="1"/>
  <c r="C7" i="5"/>
  <c r="C8" i="5" s="1"/>
  <c r="B7" i="5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D66" i="3"/>
  <c r="C66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D65" i="3"/>
  <c r="C65" i="3"/>
  <c r="S64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D64" i="3"/>
  <c r="C64" i="3"/>
  <c r="S63" i="3"/>
  <c r="R63" i="3"/>
  <c r="Q63" i="3"/>
  <c r="P63" i="3"/>
  <c r="O63" i="3"/>
  <c r="N63" i="3"/>
  <c r="M63" i="3"/>
  <c r="L63" i="3"/>
  <c r="K63" i="3"/>
  <c r="J63" i="3"/>
  <c r="I63" i="3"/>
  <c r="H63" i="3"/>
  <c r="G63" i="3"/>
  <c r="F63" i="3"/>
  <c r="E63" i="3"/>
  <c r="D63" i="3"/>
  <c r="C63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D62" i="3"/>
  <c r="C62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D61" i="3"/>
  <c r="C61" i="3"/>
  <c r="S60" i="3"/>
  <c r="R60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D60" i="3"/>
  <c r="C60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C59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D56" i="3"/>
  <c r="C56" i="3"/>
  <c r="S55" i="3"/>
  <c r="R55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D55" i="3"/>
  <c r="C55" i="3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D54" i="3"/>
  <c r="C54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D53" i="3"/>
  <c r="C53" i="3"/>
  <c r="S52" i="3"/>
  <c r="R52" i="3"/>
  <c r="Q52" i="3"/>
  <c r="P52" i="3"/>
  <c r="O52" i="3"/>
  <c r="N52" i="3"/>
  <c r="M52" i="3"/>
  <c r="L52" i="3"/>
  <c r="K52" i="3"/>
  <c r="J52" i="3"/>
  <c r="I52" i="3"/>
  <c r="H52" i="3"/>
  <c r="G52" i="3"/>
  <c r="F52" i="3"/>
  <c r="E52" i="3"/>
  <c r="D52" i="3"/>
  <c r="C52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D51" i="3"/>
  <c r="C51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D50" i="3"/>
  <c r="C50" i="3"/>
  <c r="S49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D49" i="3"/>
  <c r="C49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C48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C47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D46" i="3"/>
  <c r="C46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C45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D43" i="3"/>
  <c r="C43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C42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C34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C33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D25" i="3"/>
  <c r="C25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C19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  <c r="C9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Y31" i="2"/>
  <c r="Z31" i="2" s="1"/>
  <c r="Y30" i="2"/>
  <c r="Z30" i="2" s="1"/>
  <c r="Y29" i="2"/>
  <c r="Z29" i="2" s="1"/>
  <c r="Z28" i="2"/>
  <c r="Y28" i="2"/>
  <c r="Y27" i="2"/>
  <c r="Z27" i="2" s="1"/>
  <c r="Z26" i="2"/>
  <c r="Y26" i="2"/>
  <c r="Y25" i="2"/>
  <c r="Z25" i="2" s="1"/>
  <c r="Z24" i="2"/>
  <c r="Y24" i="2"/>
  <c r="Y23" i="2"/>
  <c r="Z23" i="2" s="1"/>
  <c r="Z22" i="2"/>
  <c r="Y22" i="2"/>
  <c r="Y21" i="2"/>
  <c r="Z21" i="2" s="1"/>
  <c r="Y20" i="2"/>
  <c r="Z20" i="2" s="1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X7" i="2"/>
  <c r="W7" i="2"/>
  <c r="W21" i="2" s="1"/>
  <c r="V7" i="2"/>
  <c r="U7" i="2"/>
  <c r="T7" i="2"/>
  <c r="S7" i="2"/>
  <c r="R7" i="2"/>
  <c r="Q7" i="2"/>
  <c r="Q21" i="2" s="1"/>
  <c r="P7" i="2"/>
  <c r="O7" i="2"/>
  <c r="N7" i="2"/>
  <c r="M7" i="2"/>
  <c r="L7" i="2"/>
  <c r="K7" i="2"/>
  <c r="K21" i="2" s="1"/>
  <c r="J7" i="2"/>
  <c r="I7" i="2"/>
  <c r="H7" i="2"/>
  <c r="G7" i="2"/>
  <c r="F7" i="2"/>
  <c r="E7" i="2"/>
  <c r="E21" i="2" s="1"/>
  <c r="D7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X5" i="2"/>
  <c r="X19" i="2" s="1"/>
  <c r="W5" i="2"/>
  <c r="W19" i="2" s="1"/>
  <c r="V5" i="2"/>
  <c r="V19" i="2" s="1"/>
  <c r="U5" i="2"/>
  <c r="U19" i="2" s="1"/>
  <c r="T5" i="2"/>
  <c r="T19" i="2" s="1"/>
  <c r="S5" i="2"/>
  <c r="S19" i="2" s="1"/>
  <c r="R5" i="2"/>
  <c r="R19" i="2" s="1"/>
  <c r="Q5" i="2"/>
  <c r="Q19" i="2" s="1"/>
  <c r="P5" i="2"/>
  <c r="P19" i="2" s="1"/>
  <c r="O5" i="2"/>
  <c r="O19" i="2" s="1"/>
  <c r="N5" i="2"/>
  <c r="N19" i="2" s="1"/>
  <c r="M5" i="2"/>
  <c r="M19" i="2" s="1"/>
  <c r="L5" i="2"/>
  <c r="L19" i="2" s="1"/>
  <c r="K5" i="2"/>
  <c r="K19" i="2" s="1"/>
  <c r="J5" i="2"/>
  <c r="J19" i="2" s="1"/>
  <c r="I5" i="2"/>
  <c r="I19" i="2" s="1"/>
  <c r="H5" i="2"/>
  <c r="H19" i="2" s="1"/>
  <c r="G5" i="2"/>
  <c r="G19" i="2" s="1"/>
  <c r="F5" i="2"/>
  <c r="F19" i="2" s="1"/>
  <c r="E5" i="2"/>
  <c r="E19" i="2" s="1"/>
  <c r="D5" i="2"/>
  <c r="D19" i="2" s="1"/>
  <c r="T14" i="1"/>
  <c r="T13" i="1"/>
  <c r="T12" i="1"/>
  <c r="T11" i="1"/>
  <c r="T10" i="1"/>
  <c r="H24" i="2" l="1"/>
  <c r="N24" i="2"/>
  <c r="T24" i="2"/>
  <c r="J30" i="2"/>
  <c r="V26" i="2"/>
  <c r="N20" i="2"/>
  <c r="E23" i="2"/>
  <c r="K23" i="2"/>
  <c r="W23" i="2"/>
  <c r="H26" i="2"/>
  <c r="T26" i="2"/>
  <c r="H30" i="2"/>
  <c r="N30" i="2"/>
  <c r="T30" i="2"/>
  <c r="H20" i="2"/>
  <c r="T20" i="2"/>
  <c r="Q23" i="2"/>
  <c r="N26" i="2"/>
  <c r="I20" i="2"/>
  <c r="O20" i="2"/>
  <c r="U20" i="2"/>
  <c r="I22" i="2"/>
  <c r="O22" i="2"/>
  <c r="U22" i="2"/>
  <c r="F23" i="2"/>
  <c r="L23" i="2"/>
  <c r="R23" i="2"/>
  <c r="X23" i="2"/>
  <c r="I24" i="2"/>
  <c r="O24" i="2"/>
  <c r="U24" i="2"/>
  <c r="I26" i="2"/>
  <c r="O26" i="2"/>
  <c r="U26" i="2"/>
  <c r="I28" i="2"/>
  <c r="O28" i="2"/>
  <c r="U28" i="2"/>
  <c r="I30" i="2"/>
  <c r="O30" i="2"/>
  <c r="U30" i="2"/>
  <c r="F31" i="2"/>
  <c r="L31" i="2"/>
  <c r="R31" i="2"/>
  <c r="X31" i="2"/>
  <c r="H28" i="2"/>
  <c r="D20" i="2"/>
  <c r="J20" i="2"/>
  <c r="P20" i="2"/>
  <c r="V20" i="2"/>
  <c r="D22" i="2"/>
  <c r="J22" i="2"/>
  <c r="P22" i="2"/>
  <c r="V22" i="2"/>
  <c r="J24" i="2"/>
  <c r="P24" i="2"/>
  <c r="V24" i="2"/>
  <c r="D28" i="2"/>
  <c r="J28" i="2"/>
  <c r="P28" i="2"/>
  <c r="V28" i="2"/>
  <c r="D30" i="2"/>
  <c r="P30" i="2"/>
  <c r="V30" i="2"/>
  <c r="E20" i="2"/>
  <c r="K20" i="2"/>
  <c r="Q20" i="2"/>
  <c r="W20" i="2"/>
  <c r="E22" i="2"/>
  <c r="K22" i="2"/>
  <c r="Q22" i="2"/>
  <c r="W22" i="2"/>
  <c r="H23" i="2"/>
  <c r="T23" i="2"/>
  <c r="E24" i="2"/>
  <c r="K24" i="2"/>
  <c r="Q24" i="2"/>
  <c r="W24" i="2"/>
  <c r="E26" i="2"/>
  <c r="K26" i="2"/>
  <c r="Q26" i="2"/>
  <c r="W26" i="2"/>
  <c r="E28" i="2"/>
  <c r="K28" i="2"/>
  <c r="Q28" i="2"/>
  <c r="W28" i="2"/>
  <c r="E30" i="2"/>
  <c r="K30" i="2"/>
  <c r="Q30" i="2"/>
  <c r="W30" i="2"/>
  <c r="H31" i="2"/>
  <c r="L20" i="2"/>
  <c r="R26" i="2"/>
  <c r="F20" i="2"/>
  <c r="X20" i="2"/>
  <c r="L22" i="2"/>
  <c r="R22" i="2"/>
  <c r="X22" i="2"/>
  <c r="I23" i="2"/>
  <c r="O23" i="2"/>
  <c r="U23" i="2"/>
  <c r="F24" i="2"/>
  <c r="L24" i="2"/>
  <c r="R24" i="2"/>
  <c r="X24" i="2"/>
  <c r="F26" i="2"/>
  <c r="L26" i="2"/>
  <c r="X26" i="2"/>
  <c r="F28" i="2"/>
  <c r="L28" i="2"/>
  <c r="R28" i="2"/>
  <c r="X28" i="2"/>
  <c r="F30" i="2"/>
  <c r="L30" i="2"/>
  <c r="R30" i="2"/>
  <c r="X30" i="2"/>
  <c r="I31" i="2"/>
  <c r="O31" i="2"/>
  <c r="U31" i="2"/>
  <c r="N23" i="2"/>
  <c r="R20" i="2"/>
  <c r="F22" i="2"/>
  <c r="G20" i="2"/>
  <c r="M20" i="2"/>
  <c r="S20" i="2"/>
  <c r="G24" i="2"/>
  <c r="M24" i="2"/>
  <c r="S24" i="2"/>
  <c r="G26" i="2"/>
  <c r="M26" i="2"/>
  <c r="S26" i="2"/>
  <c r="G30" i="2"/>
  <c r="M30" i="2"/>
  <c r="S30" i="2"/>
  <c r="D24" i="2"/>
  <c r="O29" i="2"/>
  <c r="H25" i="2"/>
  <c r="T25" i="2"/>
  <c r="N25" i="2"/>
  <c r="X27" i="2"/>
  <c r="G23" i="2"/>
  <c r="M23" i="2"/>
  <c r="S23" i="2"/>
  <c r="G31" i="2"/>
  <c r="M31" i="2"/>
  <c r="S31" i="2"/>
  <c r="F27" i="2"/>
  <c r="R27" i="2"/>
  <c r="L27" i="2"/>
  <c r="D23" i="2"/>
  <c r="J23" i="2"/>
  <c r="P23" i="2"/>
  <c r="V23" i="2"/>
  <c r="H27" i="2"/>
  <c r="N27" i="2"/>
  <c r="T27" i="2"/>
  <c r="N31" i="2"/>
  <c r="T31" i="2"/>
  <c r="I27" i="2"/>
  <c r="O27" i="2"/>
  <c r="U27" i="2"/>
  <c r="D27" i="2"/>
  <c r="J27" i="2"/>
  <c r="P27" i="2"/>
  <c r="V27" i="2"/>
  <c r="E27" i="2"/>
  <c r="K27" i="2"/>
  <c r="Q27" i="2"/>
  <c r="W27" i="2"/>
  <c r="H21" i="2"/>
  <c r="N21" i="2"/>
  <c r="T21" i="2"/>
  <c r="D21" i="2"/>
  <c r="J21" i="2"/>
  <c r="P21" i="2"/>
  <c r="V21" i="2"/>
  <c r="H29" i="2"/>
  <c r="N29" i="2"/>
  <c r="T29" i="2"/>
  <c r="X29" i="2"/>
  <c r="I29" i="2"/>
  <c r="U29" i="2"/>
  <c r="F29" i="2"/>
  <c r="R29" i="2"/>
  <c r="D29" i="2"/>
  <c r="J29" i="2"/>
  <c r="P29" i="2"/>
  <c r="V29" i="2"/>
  <c r="L29" i="2"/>
  <c r="E29" i="2"/>
  <c r="K29" i="2"/>
  <c r="Q29" i="2"/>
  <c r="W29" i="2"/>
  <c r="S28" i="2"/>
  <c r="S22" i="2"/>
  <c r="S29" i="2"/>
  <c r="F21" i="2"/>
  <c r="R21" i="2"/>
  <c r="X21" i="2"/>
  <c r="F25" i="2"/>
  <c r="L25" i="2"/>
  <c r="R25" i="2"/>
  <c r="X25" i="2"/>
  <c r="M21" i="2"/>
  <c r="S21" i="2"/>
  <c r="G21" i="2"/>
  <c r="L21" i="2"/>
  <c r="G25" i="2"/>
  <c r="M25" i="2"/>
  <c r="S25" i="2"/>
  <c r="I21" i="2"/>
  <c r="O21" i="2"/>
  <c r="U21" i="2"/>
  <c r="I25" i="2"/>
  <c r="O25" i="2"/>
  <c r="U25" i="2"/>
  <c r="M27" i="2"/>
  <c r="S27" i="2"/>
  <c r="G27" i="2"/>
  <c r="V31" i="2"/>
  <c r="P31" i="2"/>
  <c r="J31" i="2"/>
  <c r="D31" i="2"/>
  <c r="K31" i="2"/>
  <c r="W31" i="2"/>
  <c r="E31" i="2"/>
  <c r="Q31" i="2"/>
  <c r="V25" i="2"/>
  <c r="P25" i="2"/>
  <c r="J25" i="2"/>
  <c r="D25" i="2"/>
  <c r="K25" i="2"/>
  <c r="Q25" i="2"/>
  <c r="W25" i="2"/>
  <c r="E25" i="2"/>
  <c r="T28" i="2"/>
  <c r="L36" i="2"/>
  <c r="G36" i="2"/>
  <c r="M36" i="2"/>
  <c r="S36" i="2"/>
  <c r="N22" i="2"/>
  <c r="R36" i="2"/>
  <c r="H36" i="2"/>
  <c r="N36" i="2"/>
  <c r="T36" i="2"/>
  <c r="T22" i="2"/>
  <c r="X36" i="2"/>
  <c r="I36" i="2"/>
  <c r="O36" i="2"/>
  <c r="U36" i="2"/>
  <c r="H22" i="2"/>
  <c r="N28" i="2"/>
  <c r="F36" i="2"/>
  <c r="D26" i="2"/>
  <c r="J26" i="2"/>
  <c r="P26" i="2"/>
  <c r="G29" i="2"/>
  <c r="M29" i="2"/>
  <c r="D36" i="2"/>
  <c r="J36" i="2"/>
  <c r="P36" i="2"/>
  <c r="V36" i="2"/>
  <c r="G22" i="2"/>
  <c r="M22" i="2"/>
  <c r="G28" i="2"/>
  <c r="M28" i="2"/>
  <c r="E36" i="2"/>
  <c r="K36" i="2"/>
  <c r="Q36" i="2"/>
  <c r="W36" i="2"/>
  <c r="W7" i="5"/>
  <c r="B8" i="5"/>
  <c r="W8" i="5" s="1"/>
  <c r="V13" i="5" l="1"/>
  <c r="V10" i="5" s="1"/>
  <c r="V11" i="5" s="1"/>
  <c r="N13" i="5"/>
  <c r="N10" i="5" s="1"/>
  <c r="N11" i="5" s="1"/>
  <c r="T13" i="5"/>
  <c r="R13" i="5"/>
  <c r="AH40" i="3" s="1"/>
  <c r="U13" i="5"/>
  <c r="U10" i="5" s="1"/>
  <c r="U11" i="5" s="1"/>
  <c r="F13" i="5"/>
  <c r="F10" i="5" s="1"/>
  <c r="F11" i="5" s="1"/>
  <c r="M13" i="5"/>
  <c r="M10" i="5" s="1"/>
  <c r="M11" i="5" s="1"/>
  <c r="L13" i="5"/>
  <c r="L10" i="5" s="1"/>
  <c r="L11" i="5" s="1"/>
  <c r="E13" i="5"/>
  <c r="U43" i="3" s="1"/>
  <c r="D13" i="5"/>
  <c r="D10" i="5" s="1"/>
  <c r="D11" i="5" s="1"/>
  <c r="C13" i="5"/>
  <c r="C10" i="5" s="1"/>
  <c r="C11" i="5" s="1"/>
  <c r="K13" i="5"/>
  <c r="K10" i="5" s="1"/>
  <c r="K11" i="5" s="1"/>
  <c r="G13" i="5"/>
  <c r="O13" i="5"/>
  <c r="O10" i="5" s="1"/>
  <c r="O11" i="5" s="1"/>
  <c r="S13" i="5"/>
  <c r="S10" i="5" s="1"/>
  <c r="S11" i="5" s="1"/>
  <c r="Q13" i="5"/>
  <c r="Q10" i="5" s="1"/>
  <c r="Q11" i="5" s="1"/>
  <c r="I13" i="5"/>
  <c r="I10" i="5" s="1"/>
  <c r="I11" i="5" s="1"/>
  <c r="P13" i="5"/>
  <c r="P10" i="5" s="1"/>
  <c r="P11" i="5" s="1"/>
  <c r="H13" i="5"/>
  <c r="H10" i="5" s="1"/>
  <c r="H11" i="5" s="1"/>
  <c r="W22" i="3"/>
  <c r="W23" i="3"/>
  <c r="AJ36" i="3"/>
  <c r="J13" i="5"/>
  <c r="J10" i="5" s="1"/>
  <c r="J11" i="5" s="1"/>
  <c r="AH58" i="3"/>
  <c r="AD63" i="3"/>
  <c r="AD42" i="3"/>
  <c r="AD34" i="3"/>
  <c r="AD17" i="3"/>
  <c r="AD22" i="3"/>
  <c r="AD20" i="3"/>
  <c r="AD6" i="3"/>
  <c r="AC9" i="3"/>
  <c r="AB7" i="3"/>
  <c r="AB58" i="3"/>
  <c r="B13" i="5"/>
  <c r="B10" i="5" s="1"/>
  <c r="B11" i="5" s="1"/>
  <c r="AC49" i="3"/>
  <c r="AC47" i="3"/>
  <c r="AC35" i="3"/>
  <c r="AB6" i="3"/>
  <c r="AJ61" i="3" l="1"/>
  <c r="T10" i="5"/>
  <c r="T11" i="5" s="1"/>
  <c r="AH50" i="3"/>
  <c r="AJ25" i="3"/>
  <c r="AH51" i="3"/>
  <c r="AH7" i="3"/>
  <c r="R10" i="5"/>
  <c r="R11" i="5" s="1"/>
  <c r="AH34" i="3"/>
  <c r="AH45" i="3"/>
  <c r="U51" i="3"/>
  <c r="E10" i="5"/>
  <c r="E11" i="5" s="1"/>
  <c r="AH49" i="3"/>
  <c r="U64" i="3"/>
  <c r="AJ28" i="3"/>
  <c r="W66" i="3"/>
  <c r="G10" i="5"/>
  <c r="G11" i="5" s="1"/>
  <c r="AG63" i="3"/>
  <c r="AA66" i="3"/>
  <c r="V12" i="3"/>
  <c r="AH54" i="3"/>
  <c r="AH14" i="3"/>
  <c r="AJ22" i="3"/>
  <c r="C14" i="5"/>
  <c r="U14" i="5"/>
  <c r="X53" i="3"/>
  <c r="AH20" i="3"/>
  <c r="AH32" i="3"/>
  <c r="Y57" i="3"/>
  <c r="AE30" i="3"/>
  <c r="AB42" i="3"/>
  <c r="AD30" i="3"/>
  <c r="P14" i="5"/>
  <c r="AZ21" i="3" s="1"/>
  <c r="AI29" i="3"/>
  <c r="U38" i="3"/>
  <c r="AJ57" i="3"/>
  <c r="AH35" i="3"/>
  <c r="AJ7" i="3"/>
  <c r="AH27" i="3"/>
  <c r="W59" i="3"/>
  <c r="AC17" i="3"/>
  <c r="AD57" i="3"/>
  <c r="AB8" i="3"/>
  <c r="AD23" i="3"/>
  <c r="AD21" i="3"/>
  <c r="AD51" i="3"/>
  <c r="AD55" i="3"/>
  <c r="AD56" i="3"/>
  <c r="M14" i="5"/>
  <c r="AE20" i="3"/>
  <c r="AB63" i="3"/>
  <c r="AD15" i="3"/>
  <c r="AD33" i="3"/>
  <c r="AD58" i="3"/>
  <c r="AH28" i="3"/>
  <c r="AD59" i="3"/>
  <c r="AH11" i="3"/>
  <c r="AB34" i="3"/>
  <c r="AD24" i="3"/>
  <c r="AD29" i="3"/>
  <c r="AD39" i="3"/>
  <c r="W29" i="3"/>
  <c r="AD66" i="3"/>
  <c r="V14" i="5"/>
  <c r="AC29" i="3"/>
  <c r="AH8" i="3"/>
  <c r="AB43" i="3"/>
  <c r="AC61" i="3"/>
  <c r="AD7" i="3"/>
  <c r="AD25" i="3"/>
  <c r="AD60" i="3"/>
  <c r="AH23" i="3"/>
  <c r="W20" i="3"/>
  <c r="AZ12" i="3"/>
  <c r="AZ15" i="3"/>
  <c r="AZ14" i="3"/>
  <c r="AZ17" i="3"/>
  <c r="AZ16" i="3"/>
  <c r="AZ19" i="3"/>
  <c r="AZ34" i="3"/>
  <c r="AZ37" i="3"/>
  <c r="AZ40" i="3"/>
  <c r="AZ43" i="3"/>
  <c r="AZ26" i="3"/>
  <c r="AZ30" i="3"/>
  <c r="AZ48" i="3"/>
  <c r="AZ51" i="3"/>
  <c r="AZ58" i="3"/>
  <c r="AZ61" i="3"/>
  <c r="AZ63" i="3"/>
  <c r="AZ66" i="3"/>
  <c r="AZ59" i="3"/>
  <c r="AZ62" i="3"/>
  <c r="AF60" i="3"/>
  <c r="AE29" i="3"/>
  <c r="AB51" i="3"/>
  <c r="U30" i="3"/>
  <c r="AD26" i="3"/>
  <c r="AD9" i="3"/>
  <c r="AD48" i="3"/>
  <c r="AD62" i="3"/>
  <c r="AH9" i="3"/>
  <c r="AI50" i="3"/>
  <c r="AJ58" i="3"/>
  <c r="W31" i="3"/>
  <c r="AB64" i="3"/>
  <c r="AD54" i="3"/>
  <c r="AG7" i="3"/>
  <c r="AG22" i="3"/>
  <c r="AG49" i="3"/>
  <c r="AF27" i="3"/>
  <c r="AF16" i="3"/>
  <c r="AF64" i="3"/>
  <c r="AH44" i="3"/>
  <c r="AB16" i="3"/>
  <c r="AB57" i="3"/>
  <c r="AF51" i="3"/>
  <c r="U44" i="3"/>
  <c r="AD52" i="3"/>
  <c r="AD8" i="3"/>
  <c r="AD50" i="3"/>
  <c r="AD40" i="3"/>
  <c r="N14" i="5"/>
  <c r="AH19" i="3"/>
  <c r="AH31" i="3"/>
  <c r="AG53" i="3"/>
  <c r="AJ23" i="3"/>
  <c r="AJ15" i="3"/>
  <c r="AH6" i="3"/>
  <c r="AF44" i="3"/>
  <c r="AF25" i="3"/>
  <c r="W52" i="3"/>
  <c r="AJ24" i="3"/>
  <c r="AF32" i="3"/>
  <c r="AF50" i="3"/>
  <c r="AF63" i="3"/>
  <c r="AF8" i="3"/>
  <c r="AF30" i="3"/>
  <c r="AF55" i="3"/>
  <c r="AF12" i="3"/>
  <c r="U25" i="3"/>
  <c r="AH37" i="3"/>
  <c r="AH26" i="3"/>
  <c r="R14" i="5"/>
  <c r="AJ27" i="3"/>
  <c r="AJ42" i="3"/>
  <c r="AH60" i="3"/>
  <c r="AF41" i="3"/>
  <c r="AF65" i="3"/>
  <c r="AH62" i="3"/>
  <c r="AF42" i="3"/>
  <c r="AF54" i="3"/>
  <c r="AH56" i="3"/>
  <c r="AF18" i="3"/>
  <c r="U15" i="3"/>
  <c r="AH12" i="3"/>
  <c r="AH21" i="3"/>
  <c r="AH65" i="3"/>
  <c r="AJ14" i="3"/>
  <c r="AJ44" i="3"/>
  <c r="AF24" i="3"/>
  <c r="AH64" i="3"/>
  <c r="AH48" i="3"/>
  <c r="AC15" i="3"/>
  <c r="AF40" i="3"/>
  <c r="U50" i="3"/>
  <c r="U42" i="3"/>
  <c r="AJ16" i="3"/>
  <c r="AJ19" i="3"/>
  <c r="AJ62" i="3"/>
  <c r="AF28" i="3"/>
  <c r="AF23" i="3"/>
  <c r="AA47" i="3"/>
  <c r="W63" i="3"/>
  <c r="W38" i="3"/>
  <c r="AJ30" i="3"/>
  <c r="AA18" i="3"/>
  <c r="AJ32" i="3"/>
  <c r="AF56" i="3"/>
  <c r="AC20" i="3"/>
  <c r="AF62" i="3"/>
  <c r="AC48" i="3"/>
  <c r="U17" i="3"/>
  <c r="U62" i="3"/>
  <c r="AG29" i="3"/>
  <c r="AJ66" i="3"/>
  <c r="AJ18" i="3"/>
  <c r="AJ43" i="3"/>
  <c r="AJ63" i="3"/>
  <c r="AF19" i="3"/>
  <c r="AF37" i="3"/>
  <c r="AA49" i="3"/>
  <c r="W10" i="3"/>
  <c r="AA64" i="3"/>
  <c r="AI30" i="3"/>
  <c r="AF7" i="3"/>
  <c r="U29" i="3"/>
  <c r="U66" i="3"/>
  <c r="AE32" i="3"/>
  <c r="AB44" i="3"/>
  <c r="L14" i="5"/>
  <c r="U53" i="3"/>
  <c r="U9" i="3"/>
  <c r="U19" i="3"/>
  <c r="U18" i="3"/>
  <c r="U49" i="3"/>
  <c r="AD10" i="3"/>
  <c r="AD12" i="3"/>
  <c r="AD27" i="3"/>
  <c r="AD43" i="3"/>
  <c r="AD64" i="3"/>
  <c r="AI53" i="3"/>
  <c r="AJ46" i="3"/>
  <c r="AJ9" i="3"/>
  <c r="AJ11" i="3"/>
  <c r="AJ33" i="3"/>
  <c r="AJ40" i="3"/>
  <c r="AJ60" i="3"/>
  <c r="AF34" i="3"/>
  <c r="AF39" i="3"/>
  <c r="AF53" i="3"/>
  <c r="AF31" i="3"/>
  <c r="AA54" i="3"/>
  <c r="W42" i="3"/>
  <c r="W34" i="3"/>
  <c r="W36" i="3"/>
  <c r="W65" i="3"/>
  <c r="AJ56" i="3"/>
  <c r="AJ52" i="3"/>
  <c r="V47" i="3"/>
  <c r="AE37" i="3"/>
  <c r="AE66" i="3"/>
  <c r="U23" i="3"/>
  <c r="U6" i="3"/>
  <c r="U12" i="3"/>
  <c r="U22" i="3"/>
  <c r="U36" i="3"/>
  <c r="U57" i="3"/>
  <c r="AE13" i="3"/>
  <c r="U56" i="3"/>
  <c r="U45" i="3"/>
  <c r="U7" i="3"/>
  <c r="U16" i="3"/>
  <c r="U40" i="3"/>
  <c r="U41" i="3"/>
  <c r="AJ29" i="3"/>
  <c r="AJ8" i="3"/>
  <c r="AJ20" i="3"/>
  <c r="AJ31" i="3"/>
  <c r="AJ39" i="3"/>
  <c r="AJ48" i="3"/>
  <c r="T14" i="5"/>
  <c r="W43" i="3"/>
  <c r="W40" i="3"/>
  <c r="W49" i="3"/>
  <c r="U55" i="3"/>
  <c r="AJ50" i="3"/>
  <c r="AJ38" i="3"/>
  <c r="U65" i="3"/>
  <c r="AE21" i="3"/>
  <c r="U48" i="3"/>
  <c r="U8" i="3"/>
  <c r="U14" i="3"/>
  <c r="U28" i="3"/>
  <c r="U35" i="3"/>
  <c r="U59" i="3"/>
  <c r="AI22" i="3"/>
  <c r="AJ26" i="3"/>
  <c r="AJ12" i="3"/>
  <c r="AJ10" i="3"/>
  <c r="AJ17" i="3"/>
  <c r="AJ34" i="3"/>
  <c r="AJ53" i="3"/>
  <c r="W57" i="3"/>
  <c r="W13" i="3"/>
  <c r="W55" i="3"/>
  <c r="AB15" i="3"/>
  <c r="U54" i="3"/>
  <c r="AJ54" i="3"/>
  <c r="U46" i="3"/>
  <c r="U60" i="3"/>
  <c r="AC31" i="3"/>
  <c r="AC22" i="3"/>
  <c r="AC11" i="3"/>
  <c r="AC28" i="3"/>
  <c r="AC54" i="3"/>
  <c r="AC45" i="3"/>
  <c r="AC52" i="3"/>
  <c r="Y18" i="3"/>
  <c r="AE27" i="3"/>
  <c r="AH17" i="3"/>
  <c r="AC62" i="3"/>
  <c r="U24" i="3"/>
  <c r="U13" i="3"/>
  <c r="U11" i="3"/>
  <c r="U21" i="3"/>
  <c r="U20" i="3"/>
  <c r="U39" i="3"/>
  <c r="U52" i="3"/>
  <c r="E14" i="5"/>
  <c r="AD37" i="3"/>
  <c r="AD11" i="3"/>
  <c r="AD16" i="3"/>
  <c r="AD19" i="3"/>
  <c r="AD41" i="3"/>
  <c r="AD36" i="3"/>
  <c r="AD53" i="3"/>
  <c r="N16" i="5"/>
  <c r="AH15" i="3"/>
  <c r="AH18" i="3"/>
  <c r="AH53" i="3"/>
  <c r="AH63" i="3"/>
  <c r="AH52" i="3"/>
  <c r="AA11" i="3"/>
  <c r="AH33" i="3"/>
  <c r="AC42" i="3"/>
  <c r="AC21" i="3"/>
  <c r="AC27" i="3"/>
  <c r="AC16" i="3"/>
  <c r="AC24" i="3"/>
  <c r="AC37" i="3"/>
  <c r="AC51" i="3"/>
  <c r="AC18" i="3"/>
  <c r="AC8" i="3"/>
  <c r="AC26" i="3"/>
  <c r="AC58" i="3"/>
  <c r="AC57" i="3"/>
  <c r="AC33" i="3"/>
  <c r="AC25" i="3"/>
  <c r="AC36" i="3"/>
  <c r="AC39" i="3"/>
  <c r="AH16" i="3"/>
  <c r="AC6" i="3"/>
  <c r="AC23" i="3"/>
  <c r="AC10" i="3"/>
  <c r="AC30" i="3"/>
  <c r="AC38" i="3"/>
  <c r="AC56" i="3"/>
  <c r="AD38" i="3"/>
  <c r="AE52" i="3"/>
  <c r="AE56" i="3"/>
  <c r="U47" i="3"/>
  <c r="AH57" i="3"/>
  <c r="U26" i="3"/>
  <c r="U31" i="3"/>
  <c r="U10" i="3"/>
  <c r="U34" i="3"/>
  <c r="U32" i="3"/>
  <c r="U33" i="3"/>
  <c r="U61" i="3"/>
  <c r="U63" i="3"/>
  <c r="AD32" i="3"/>
  <c r="AD14" i="3"/>
  <c r="AD18" i="3"/>
  <c r="AD13" i="3"/>
  <c r="AD31" i="3"/>
  <c r="AD35" i="3"/>
  <c r="AD44" i="3"/>
  <c r="AD61" i="3"/>
  <c r="AH29" i="3"/>
  <c r="AH25" i="3"/>
  <c r="AH10" i="3"/>
  <c r="AH36" i="3"/>
  <c r="AD46" i="3"/>
  <c r="AC63" i="3"/>
  <c r="AA43" i="3"/>
  <c r="AD47" i="3"/>
  <c r="AD49" i="3"/>
  <c r="AH38" i="3"/>
  <c r="U27" i="3"/>
  <c r="AH61" i="3"/>
  <c r="AC46" i="3"/>
  <c r="AC40" i="3"/>
  <c r="AC13" i="3"/>
  <c r="AC12" i="3"/>
  <c r="AC14" i="3"/>
  <c r="AC32" i="3"/>
  <c r="AC53" i="3"/>
  <c r="AC66" i="3"/>
  <c r="AC59" i="3"/>
  <c r="AC44" i="3"/>
  <c r="AC50" i="3"/>
  <c r="V54" i="3"/>
  <c r="V41" i="3"/>
  <c r="Y58" i="3"/>
  <c r="Y29" i="3"/>
  <c r="AH47" i="3"/>
  <c r="AH22" i="3"/>
  <c r="AH42" i="3"/>
  <c r="AH24" i="3"/>
  <c r="AH55" i="3"/>
  <c r="AG45" i="3"/>
  <c r="AG6" i="3"/>
  <c r="AG15" i="3"/>
  <c r="AG33" i="3"/>
  <c r="AG59" i="3"/>
  <c r="AI11" i="3"/>
  <c r="AI35" i="3"/>
  <c r="AI16" i="3"/>
  <c r="AI49" i="3"/>
  <c r="AJ37" i="3"/>
  <c r="AJ6" i="3"/>
  <c r="AJ13" i="3"/>
  <c r="AJ35" i="3"/>
  <c r="AJ21" i="3"/>
  <c r="AJ41" i="3"/>
  <c r="AJ51" i="3"/>
  <c r="AJ65" i="3"/>
  <c r="AH30" i="3"/>
  <c r="AH46" i="3"/>
  <c r="AH66" i="3"/>
  <c r="AF10" i="3"/>
  <c r="AF17" i="3"/>
  <c r="AF48" i="3"/>
  <c r="AA8" i="3"/>
  <c r="W39" i="3"/>
  <c r="W17" i="3"/>
  <c r="W14" i="3"/>
  <c r="W27" i="3"/>
  <c r="W37" i="3"/>
  <c r="W45" i="3"/>
  <c r="D14" i="5"/>
  <c r="AD45" i="3"/>
  <c r="AB22" i="3"/>
  <c r="AB10" i="3"/>
  <c r="AC60" i="3"/>
  <c r="AJ49" i="3"/>
  <c r="AJ64" i="3"/>
  <c r="V8" i="3"/>
  <c r="Y10" i="3"/>
  <c r="Y53" i="3"/>
  <c r="Y55" i="3"/>
  <c r="AG26" i="3"/>
  <c r="AG9" i="3"/>
  <c r="AG12" i="3"/>
  <c r="AG40" i="3"/>
  <c r="AG64" i="3"/>
  <c r="AI18" i="3"/>
  <c r="AI17" i="3"/>
  <c r="AI32" i="3"/>
  <c r="AI51" i="3"/>
  <c r="Y47" i="3"/>
  <c r="W6" i="3"/>
  <c r="W25" i="3"/>
  <c r="W32" i="3"/>
  <c r="W54" i="3"/>
  <c r="AB18" i="3"/>
  <c r="AI15" i="3"/>
  <c r="V64" i="3"/>
  <c r="V51" i="3"/>
  <c r="AG38" i="3"/>
  <c r="AG14" i="3"/>
  <c r="AG28" i="3"/>
  <c r="AG42" i="3"/>
  <c r="AI40" i="3"/>
  <c r="AI9" i="3"/>
  <c r="AI28" i="3"/>
  <c r="AI54" i="3"/>
  <c r="AI23" i="3"/>
  <c r="V65" i="3"/>
  <c r="Y27" i="3"/>
  <c r="AI10" i="3"/>
  <c r="AG27" i="3"/>
  <c r="AG19" i="3"/>
  <c r="AG34" i="3"/>
  <c r="AG43" i="3"/>
  <c r="AG62" i="3"/>
  <c r="AI41" i="3"/>
  <c r="AI26" i="3"/>
  <c r="AI38" i="3"/>
  <c r="S14" i="5"/>
  <c r="V60" i="3"/>
  <c r="V26" i="3"/>
  <c r="Y26" i="3"/>
  <c r="AG57" i="3"/>
  <c r="AG32" i="3"/>
  <c r="AG20" i="3"/>
  <c r="AG36" i="3"/>
  <c r="AI52" i="3"/>
  <c r="AI20" i="3"/>
  <c r="AI58" i="3"/>
  <c r="W58" i="3"/>
  <c r="W21" i="3"/>
  <c r="W46" i="3"/>
  <c r="W26" i="3"/>
  <c r="W53" i="3"/>
  <c r="G14" i="5"/>
  <c r="AB40" i="3"/>
  <c r="AB9" i="3"/>
  <c r="AH43" i="3"/>
  <c r="AJ59" i="3"/>
  <c r="X66" i="3"/>
  <c r="X19" i="3"/>
  <c r="X58" i="3"/>
  <c r="V38" i="3"/>
  <c r="V29" i="3"/>
  <c r="V40" i="3"/>
  <c r="V21" i="3"/>
  <c r="V45" i="3"/>
  <c r="V56" i="3"/>
  <c r="V9" i="3"/>
  <c r="X45" i="3"/>
  <c r="X6" i="3"/>
  <c r="X13" i="3"/>
  <c r="X21" i="3"/>
  <c r="X62" i="3"/>
  <c r="V19" i="3"/>
  <c r="V52" i="3"/>
  <c r="V7" i="3"/>
  <c r="V48" i="3"/>
  <c r="V33" i="3"/>
  <c r="V10" i="3"/>
  <c r="V23" i="3"/>
  <c r="V34" i="3"/>
  <c r="V28" i="3"/>
  <c r="V36" i="3"/>
  <c r="F14" i="5"/>
  <c r="AB13" i="3"/>
  <c r="AB30" i="3"/>
  <c r="AB53" i="3"/>
  <c r="AB24" i="3"/>
  <c r="AB45" i="3"/>
  <c r="V62" i="3"/>
  <c r="AG47" i="3"/>
  <c r="AG10" i="3"/>
  <c r="AG8" i="3"/>
  <c r="AG44" i="3"/>
  <c r="AG41" i="3"/>
  <c r="Q14" i="5"/>
  <c r="AI24" i="3"/>
  <c r="AI56" i="3"/>
  <c r="AH13" i="3"/>
  <c r="AF47" i="3"/>
  <c r="AC55" i="3"/>
  <c r="AF33" i="3"/>
  <c r="AF35" i="3"/>
  <c r="AF6" i="3"/>
  <c r="AF38" i="3"/>
  <c r="C16" i="5"/>
  <c r="AA9" i="3"/>
  <c r="W7" i="3"/>
  <c r="W48" i="3"/>
  <c r="W41" i="3"/>
  <c r="W8" i="3"/>
  <c r="W16" i="3"/>
  <c r="W24" i="3"/>
  <c r="W51" i="3"/>
  <c r="X54" i="3"/>
  <c r="X55" i="3"/>
  <c r="X24" i="3"/>
  <c r="X14" i="3"/>
  <c r="X33" i="3"/>
  <c r="X61" i="3"/>
  <c r="AH39" i="3"/>
  <c r="AD28" i="3"/>
  <c r="AB47" i="3"/>
  <c r="AD65" i="3"/>
  <c r="V30" i="3"/>
  <c r="AH41" i="3"/>
  <c r="AB37" i="3"/>
  <c r="V43" i="3"/>
  <c r="AJ47" i="3"/>
  <c r="AH59" i="3"/>
  <c r="V46" i="3"/>
  <c r="AC64" i="3"/>
  <c r="V59" i="3"/>
  <c r="V39" i="3"/>
  <c r="V27" i="3"/>
  <c r="V22" i="3"/>
  <c r="V37" i="3"/>
  <c r="V17" i="3"/>
  <c r="V24" i="3"/>
  <c r="V57" i="3"/>
  <c r="AB38" i="3"/>
  <c r="AB17" i="3"/>
  <c r="AB25" i="3"/>
  <c r="AB21" i="3"/>
  <c r="AB36" i="3"/>
  <c r="X26" i="3"/>
  <c r="X29" i="3"/>
  <c r="X32" i="3"/>
  <c r="X27" i="3"/>
  <c r="X35" i="3"/>
  <c r="AB56" i="3"/>
  <c r="V32" i="3"/>
  <c r="AC34" i="3"/>
  <c r="V42" i="3"/>
  <c r="V66" i="3"/>
  <c r="V11" i="3"/>
  <c r="V6" i="3"/>
  <c r="V15" i="3"/>
  <c r="V14" i="3"/>
  <c r="V31" i="3"/>
  <c r="V55" i="3"/>
  <c r="AB26" i="3"/>
  <c r="AB20" i="3"/>
  <c r="AB32" i="3"/>
  <c r="AB28" i="3"/>
  <c r="AB55" i="3"/>
  <c r="V61" i="3"/>
  <c r="X65" i="3"/>
  <c r="X38" i="3"/>
  <c r="X22" i="3"/>
  <c r="X11" i="3"/>
  <c r="X39" i="3"/>
  <c r="AB59" i="3"/>
  <c r="AB46" i="3"/>
  <c r="AB41" i="3"/>
  <c r="AB48" i="3"/>
  <c r="AB52" i="3"/>
  <c r="AJ45" i="3"/>
  <c r="AJ55" i="3"/>
  <c r="X59" i="3"/>
  <c r="X8" i="3"/>
  <c r="V49" i="3"/>
  <c r="V18" i="3"/>
  <c r="V35" i="3"/>
  <c r="V20" i="3"/>
  <c r="V16" i="3"/>
  <c r="V53" i="3"/>
  <c r="V63" i="3"/>
  <c r="AB14" i="3"/>
  <c r="AB12" i="3"/>
  <c r="AB19" i="3"/>
  <c r="AB31" i="3"/>
  <c r="AB65" i="3"/>
  <c r="V44" i="3"/>
  <c r="X64" i="3"/>
  <c r="X30" i="3"/>
  <c r="X16" i="3"/>
  <c r="X15" i="3"/>
  <c r="X36" i="3"/>
  <c r="AB66" i="3"/>
  <c r="AB50" i="3"/>
  <c r="AB35" i="3"/>
  <c r="V25" i="3"/>
  <c r="AE14" i="3"/>
  <c r="AE18" i="3"/>
  <c r="AE8" i="3"/>
  <c r="AE22" i="3"/>
  <c r="AE63" i="3"/>
  <c r="AG37" i="3"/>
  <c r="AG17" i="3"/>
  <c r="AG11" i="3"/>
  <c r="AG18" i="3"/>
  <c r="AG35" i="3"/>
  <c r="AG52" i="3"/>
  <c r="AI42" i="3"/>
  <c r="AI8" i="3"/>
  <c r="AI37" i="3"/>
  <c r="AI47" i="3"/>
  <c r="AI66" i="3"/>
  <c r="AC19" i="3"/>
  <c r="AC43" i="3"/>
  <c r="V50" i="3"/>
  <c r="AF15" i="3"/>
  <c r="AF11" i="3"/>
  <c r="AF13" i="3"/>
  <c r="AF52" i="3"/>
  <c r="AF66" i="3"/>
  <c r="AA23" i="3"/>
  <c r="AA57" i="3"/>
  <c r="AA38" i="3"/>
  <c r="AA15" i="3"/>
  <c r="AA13" i="3"/>
  <c r="AA22" i="3"/>
  <c r="AA35" i="3"/>
  <c r="AA61" i="3"/>
  <c r="K14" i="5"/>
  <c r="W50" i="3"/>
  <c r="W62" i="3"/>
  <c r="W9" i="3"/>
  <c r="W18" i="3"/>
  <c r="W15" i="3"/>
  <c r="W30" i="3"/>
  <c r="W56" i="3"/>
  <c r="W61" i="3"/>
  <c r="X28" i="3"/>
  <c r="X37" i="3"/>
  <c r="X49" i="3"/>
  <c r="X9" i="3"/>
  <c r="X31" i="3"/>
  <c r="X41" i="3"/>
  <c r="AB27" i="3"/>
  <c r="AC7" i="3"/>
  <c r="AC41" i="3"/>
  <c r="AB60" i="3"/>
  <c r="AB39" i="3"/>
  <c r="AA29" i="3"/>
  <c r="AA51" i="3"/>
  <c r="AA53" i="3"/>
  <c r="AA21" i="3"/>
  <c r="AA14" i="3"/>
  <c r="AA28" i="3"/>
  <c r="AA40" i="3"/>
  <c r="AA52" i="3"/>
  <c r="AE46" i="3"/>
  <c r="AE9" i="3"/>
  <c r="AE11" i="3"/>
  <c r="AE15" i="3"/>
  <c r="AE36" i="3"/>
  <c r="O14" i="5"/>
  <c r="AA65" i="3"/>
  <c r="AA55" i="3"/>
  <c r="AA37" i="3"/>
  <c r="AA12" i="3"/>
  <c r="AA17" i="3"/>
  <c r="AA32" i="3"/>
  <c r="AA44" i="3"/>
  <c r="AA59" i="3"/>
  <c r="X44" i="3"/>
  <c r="V13" i="3"/>
  <c r="V58" i="3"/>
  <c r="AE39" i="3"/>
  <c r="AE35" i="3"/>
  <c r="AE34" i="3"/>
  <c r="AE23" i="3"/>
  <c r="AE50" i="3"/>
  <c r="AA56" i="3"/>
  <c r="AA60" i="3"/>
  <c r="AA31" i="3"/>
  <c r="AA45" i="3"/>
  <c r="AA16" i="3"/>
  <c r="AA24" i="3"/>
  <c r="AA33" i="3"/>
  <c r="AA41" i="3"/>
  <c r="AA63" i="3"/>
  <c r="AC65" i="3"/>
  <c r="AE38" i="3"/>
  <c r="AE43" i="3"/>
  <c r="AE28" i="3"/>
  <c r="AE7" i="3"/>
  <c r="AE55" i="3"/>
  <c r="AA48" i="3"/>
  <c r="AA50" i="3"/>
  <c r="AA26" i="3"/>
  <c r="AA7" i="3"/>
  <c r="AA19" i="3"/>
  <c r="AA30" i="3"/>
  <c r="AA42" i="3"/>
  <c r="AA39" i="3"/>
  <c r="K16" i="5"/>
  <c r="AB11" i="3"/>
  <c r="AG23" i="3"/>
  <c r="AG55" i="3"/>
  <c r="AG13" i="3"/>
  <c r="AG21" i="3"/>
  <c r="AG16" i="3"/>
  <c r="AG30" i="3"/>
  <c r="AG39" i="3"/>
  <c r="AI33" i="3"/>
  <c r="AI7" i="3"/>
  <c r="AI12" i="3"/>
  <c r="AI36" i="3"/>
  <c r="AI45" i="3"/>
  <c r="S16" i="5"/>
  <c r="AF43" i="3"/>
  <c r="AF21" i="3"/>
  <c r="AF22" i="3"/>
  <c r="AF29" i="3"/>
  <c r="AF59" i="3"/>
  <c r="AA58" i="3"/>
  <c r="AA46" i="3"/>
  <c r="AA25" i="3"/>
  <c r="AA27" i="3"/>
  <c r="AA6" i="3"/>
  <c r="AA10" i="3"/>
  <c r="AA20" i="3"/>
  <c r="AA34" i="3"/>
  <c r="AA36" i="3"/>
  <c r="AA62" i="3"/>
  <c r="W64" i="3"/>
  <c r="W11" i="3"/>
  <c r="W44" i="3"/>
  <c r="W19" i="3"/>
  <c r="W33" i="3"/>
  <c r="W35" i="3"/>
  <c r="W12" i="3"/>
  <c r="W28" i="3"/>
  <c r="W47" i="3"/>
  <c r="W60" i="3"/>
  <c r="AB62" i="3"/>
  <c r="AB54" i="3"/>
  <c r="U37" i="3"/>
  <c r="AB29" i="3"/>
  <c r="AB33" i="3"/>
  <c r="AB49" i="3"/>
  <c r="AB61" i="3"/>
  <c r="U58" i="3"/>
  <c r="AB23" i="3"/>
  <c r="AE25" i="3"/>
  <c r="AE40" i="3"/>
  <c r="AE31" i="3"/>
  <c r="AE42" i="3"/>
  <c r="AE45" i="3"/>
  <c r="AE53" i="3"/>
  <c r="AE60" i="3"/>
  <c r="AE6" i="3"/>
  <c r="AE24" i="3"/>
  <c r="AE48" i="3"/>
  <c r="AE57" i="3"/>
  <c r="AE65" i="3"/>
  <c r="AE17" i="3"/>
  <c r="AE19" i="3"/>
  <c r="AE10" i="3"/>
  <c r="AE44" i="3"/>
  <c r="AE47" i="3"/>
  <c r="AE61" i="3"/>
  <c r="AE64" i="3"/>
  <c r="AE62" i="3"/>
  <c r="AE41" i="3"/>
  <c r="AE51" i="3"/>
  <c r="AE12" i="3"/>
  <c r="AE26" i="3"/>
  <c r="AE33" i="3"/>
  <c r="AE54" i="3"/>
  <c r="AE49" i="3"/>
  <c r="AE59" i="3"/>
  <c r="AE16" i="3"/>
  <c r="AE58" i="3"/>
  <c r="Y37" i="3"/>
  <c r="Y30" i="3"/>
  <c r="Y17" i="3"/>
  <c r="Y35" i="3"/>
  <c r="Y25" i="3"/>
  <c r="Y46" i="3"/>
  <c r="Y63" i="3"/>
  <c r="Y15" i="3"/>
  <c r="Y60" i="3"/>
  <c r="Y59" i="3"/>
  <c r="Y24" i="3"/>
  <c r="Y33" i="3"/>
  <c r="Y52" i="3"/>
  <c r="Y22" i="3"/>
  <c r="Y50" i="3"/>
  <c r="Y66" i="3"/>
  <c r="Y51" i="3"/>
  <c r="Y9" i="3"/>
  <c r="Y12" i="3"/>
  <c r="Y39" i="3"/>
  <c r="Y38" i="3"/>
  <c r="Y23" i="3"/>
  <c r="Y54" i="3"/>
  <c r="I14" i="5"/>
  <c r="X48" i="3"/>
  <c r="H14" i="5"/>
  <c r="Y14" i="3"/>
  <c r="Y11" i="3"/>
  <c r="Y19" i="3"/>
  <c r="Y16" i="3"/>
  <c r="Y6" i="3"/>
  <c r="Y32" i="3"/>
  <c r="Y56" i="3"/>
  <c r="Y45" i="3"/>
  <c r="Y62" i="3"/>
  <c r="Y31" i="3"/>
  <c r="Y42" i="3"/>
  <c r="Y7" i="3"/>
  <c r="Y36" i="3"/>
  <c r="Y64" i="3"/>
  <c r="X60" i="3"/>
  <c r="AI14" i="3"/>
  <c r="AI25" i="3"/>
  <c r="AI31" i="3"/>
  <c r="AI39" i="3"/>
  <c r="AI55" i="3"/>
  <c r="AI6" i="3"/>
  <c r="AI34" i="3"/>
  <c r="AI60" i="3"/>
  <c r="AI57" i="3"/>
  <c r="AI59" i="3"/>
  <c r="AI63" i="3"/>
  <c r="AI19" i="3"/>
  <c r="AI43" i="3"/>
  <c r="AI46" i="3"/>
  <c r="AI13" i="3"/>
  <c r="AI21" i="3"/>
  <c r="AI48" i="3"/>
  <c r="AI27" i="3"/>
  <c r="AI61" i="3"/>
  <c r="AI64" i="3"/>
  <c r="AI65" i="3"/>
  <c r="AI44" i="3"/>
  <c r="AI62" i="3"/>
  <c r="Y21" i="3"/>
  <c r="AF49" i="3"/>
  <c r="AF14" i="3"/>
  <c r="AF20" i="3"/>
  <c r="AF45" i="3"/>
  <c r="AF9" i="3"/>
  <c r="AF36" i="3"/>
  <c r="AF46" i="3"/>
  <c r="X51" i="3"/>
  <c r="X46" i="3"/>
  <c r="X50" i="3"/>
  <c r="X52" i="3"/>
  <c r="X43" i="3"/>
  <c r="X18" i="3"/>
  <c r="X17" i="3"/>
  <c r="X34" i="3"/>
  <c r="X40" i="3"/>
  <c r="X63" i="3"/>
  <c r="AG25" i="3"/>
  <c r="AG56" i="3"/>
  <c r="AG51" i="3"/>
  <c r="AG61" i="3"/>
  <c r="AG66" i="3"/>
  <c r="AG48" i="3"/>
  <c r="AG54" i="3"/>
  <c r="AG58" i="3"/>
  <c r="AG24" i="3"/>
  <c r="AG31" i="3"/>
  <c r="AG65" i="3"/>
  <c r="AG46" i="3"/>
  <c r="AG50" i="3"/>
  <c r="AG60" i="3"/>
  <c r="AF26" i="3"/>
  <c r="AF61" i="3"/>
  <c r="AF57" i="3"/>
  <c r="AF58" i="3"/>
  <c r="Y48" i="3"/>
  <c r="Y41" i="3"/>
  <c r="Y49" i="3"/>
  <c r="Y43" i="3"/>
  <c r="Y40" i="3"/>
  <c r="Y8" i="3"/>
  <c r="Y44" i="3"/>
  <c r="Y13" i="3"/>
  <c r="Y34" i="3"/>
  <c r="Y65" i="3"/>
  <c r="Y61" i="3"/>
  <c r="Y20" i="3"/>
  <c r="Y28" i="3"/>
  <c r="X57" i="3"/>
  <c r="X47" i="3"/>
  <c r="X56" i="3"/>
  <c r="X7" i="3"/>
  <c r="X23" i="3"/>
  <c r="X12" i="3"/>
  <c r="X10" i="3"/>
  <c r="X20" i="3"/>
  <c r="X25" i="3"/>
  <c r="X42" i="3"/>
  <c r="V16" i="5"/>
  <c r="V17" i="5" s="1"/>
  <c r="Z66" i="3"/>
  <c r="J14" i="5"/>
  <c r="Z65" i="3"/>
  <c r="Z54" i="3"/>
  <c r="Z59" i="3"/>
  <c r="Z50" i="3"/>
  <c r="Z48" i="3"/>
  <c r="Z55" i="3"/>
  <c r="Z52" i="3"/>
  <c r="Z37" i="3"/>
  <c r="Z46" i="3"/>
  <c r="Z36" i="3"/>
  <c r="Z38" i="3"/>
  <c r="Z29" i="3"/>
  <c r="Z23" i="3"/>
  <c r="Z31" i="3"/>
  <c r="Z27" i="3"/>
  <c r="Z25" i="3"/>
  <c r="Z19" i="3"/>
  <c r="Z7" i="3"/>
  <c r="Z17" i="3"/>
  <c r="Z11" i="3"/>
  <c r="Z13" i="3"/>
  <c r="Z9" i="3"/>
  <c r="Z21" i="3"/>
  <c r="Z15" i="3"/>
  <c r="Z10" i="3"/>
  <c r="Z32" i="3"/>
  <c r="Z20" i="3"/>
  <c r="Z35" i="3"/>
  <c r="Z33" i="3"/>
  <c r="Z49" i="3"/>
  <c r="Z43" i="3"/>
  <c r="Z14" i="3"/>
  <c r="Z34" i="3"/>
  <c r="Z28" i="3"/>
  <c r="Z18" i="3"/>
  <c r="Z42" i="3"/>
  <c r="Z16" i="3"/>
  <c r="Z8" i="3"/>
  <c r="Z12" i="3"/>
  <c r="Z22" i="3"/>
  <c r="Z40" i="3"/>
  <c r="Z51" i="3"/>
  <c r="Z26" i="3"/>
  <c r="Z45" i="3"/>
  <c r="Z58" i="3"/>
  <c r="Z64" i="3"/>
  <c r="Z57" i="3"/>
  <c r="Z61" i="3"/>
  <c r="Z47" i="3"/>
  <c r="Z62" i="3"/>
  <c r="Z63" i="3"/>
  <c r="Z6" i="3"/>
  <c r="Z39" i="3"/>
  <c r="Z30" i="3"/>
  <c r="Z44" i="3"/>
  <c r="Z24" i="3"/>
  <c r="Z41" i="3"/>
  <c r="Z53" i="3"/>
  <c r="Z60" i="3"/>
  <c r="Z56" i="3"/>
  <c r="E16" i="5"/>
  <c r="X6" i="4"/>
  <c r="R16" i="5"/>
  <c r="X10" i="4"/>
  <c r="X13" i="4"/>
  <c r="U16" i="5"/>
  <c r="U17" i="5" s="1"/>
  <c r="H23" i="6" a="1"/>
  <c r="B14" i="5"/>
  <c r="X11" i="4"/>
  <c r="W13" i="5"/>
  <c r="X8" i="4"/>
  <c r="X7" i="4"/>
  <c r="X12" i="4"/>
  <c r="L16" i="5"/>
  <c r="P16" i="5"/>
  <c r="D16" i="5"/>
  <c r="X9" i="4"/>
  <c r="G16" i="5"/>
  <c r="AZ65" i="3" l="1"/>
  <c r="AZ47" i="3"/>
  <c r="AZ64" i="3"/>
  <c r="AZ54" i="3"/>
  <c r="AZ35" i="3"/>
  <c r="AZ46" i="3"/>
  <c r="AZ23" i="3"/>
  <c r="AZ22" i="3"/>
  <c r="AZ20" i="3"/>
  <c r="AZ18" i="3"/>
  <c r="AZ6" i="3"/>
  <c r="AZ33" i="3"/>
  <c r="AZ60" i="3"/>
  <c r="AZ38" i="3"/>
  <c r="AZ45" i="3"/>
  <c r="AZ55" i="3"/>
  <c r="AZ36" i="3"/>
  <c r="AZ31" i="3"/>
  <c r="AZ13" i="3"/>
  <c r="AZ11" i="3"/>
  <c r="AZ9" i="3"/>
  <c r="AZ50" i="3"/>
  <c r="AZ24" i="3"/>
  <c r="AZ53" i="3"/>
  <c r="AZ29" i="3"/>
  <c r="AZ42" i="3"/>
  <c r="AZ52" i="3"/>
  <c r="AZ32" i="3"/>
  <c r="AZ28" i="3"/>
  <c r="AZ10" i="3"/>
  <c r="AZ8" i="3"/>
  <c r="AZ41" i="3"/>
  <c r="AZ56" i="3"/>
  <c r="AZ44" i="3"/>
  <c r="AZ57" i="3"/>
  <c r="AZ39" i="3"/>
  <c r="AZ49" i="3"/>
  <c r="AZ27" i="3"/>
  <c r="AZ25" i="3"/>
  <c r="AZ7" i="3"/>
  <c r="Q16" i="5"/>
  <c r="I16" i="5"/>
  <c r="BM22" i="3" s="1"/>
  <c r="T16" i="5"/>
  <c r="BX16" i="3" s="1"/>
  <c r="AB23" i="6" a="1"/>
  <c r="AB40" i="6" s="1"/>
  <c r="AO9" i="3"/>
  <c r="AO12" i="3"/>
  <c r="AO15" i="3"/>
  <c r="AO18" i="3"/>
  <c r="AO21" i="3"/>
  <c r="AO8" i="3"/>
  <c r="AO11" i="3"/>
  <c r="AO14" i="3"/>
  <c r="AO17" i="3"/>
  <c r="AO20" i="3"/>
  <c r="AO23" i="3"/>
  <c r="AO26" i="3"/>
  <c r="AO29" i="3"/>
  <c r="AO32" i="3"/>
  <c r="AO35" i="3"/>
  <c r="AO38" i="3"/>
  <c r="AO10" i="3"/>
  <c r="AO19" i="3"/>
  <c r="AO24" i="3"/>
  <c r="AO28" i="3"/>
  <c r="AO33" i="3"/>
  <c r="AO37" i="3"/>
  <c r="AO39" i="3"/>
  <c r="AO44" i="3"/>
  <c r="AO48" i="3"/>
  <c r="AO53" i="3"/>
  <c r="AO57" i="3"/>
  <c r="AO31" i="3"/>
  <c r="AO43" i="3"/>
  <c r="AO52" i="3"/>
  <c r="AO58" i="3"/>
  <c r="AO61" i="3"/>
  <c r="AO64" i="3"/>
  <c r="AO7" i="3"/>
  <c r="AO16" i="3"/>
  <c r="AO30" i="3"/>
  <c r="AO42" i="3"/>
  <c r="AO47" i="3"/>
  <c r="AO51" i="3"/>
  <c r="AO56" i="3"/>
  <c r="AO55" i="3"/>
  <c r="AO63" i="3"/>
  <c r="AO66" i="3"/>
  <c r="AO46" i="3"/>
  <c r="AO60" i="3"/>
  <c r="AO13" i="3"/>
  <c r="AO22" i="3"/>
  <c r="AO27" i="3"/>
  <c r="AO36" i="3"/>
  <c r="AO41" i="3"/>
  <c r="AO45" i="3"/>
  <c r="AO50" i="3"/>
  <c r="AO54" i="3"/>
  <c r="AO25" i="3"/>
  <c r="AO34" i="3"/>
  <c r="AO40" i="3"/>
  <c r="AO49" i="3"/>
  <c r="AO59" i="3"/>
  <c r="AO62" i="3"/>
  <c r="AO65" i="3"/>
  <c r="AV7" i="3"/>
  <c r="AV10" i="3"/>
  <c r="AV13" i="3"/>
  <c r="AV16" i="3"/>
  <c r="AV19" i="3"/>
  <c r="AV22" i="3"/>
  <c r="AV9" i="3"/>
  <c r="AV12" i="3"/>
  <c r="AV15" i="3"/>
  <c r="AV18" i="3"/>
  <c r="AV21" i="3"/>
  <c r="AV8" i="3"/>
  <c r="AV11" i="3"/>
  <c r="AV14" i="3"/>
  <c r="AV17" i="3"/>
  <c r="AV20" i="3"/>
  <c r="AV23" i="3"/>
  <c r="AV26" i="3"/>
  <c r="AV29" i="3"/>
  <c r="AV32" i="3"/>
  <c r="AV35" i="3"/>
  <c r="AV38" i="3"/>
  <c r="AV25" i="3"/>
  <c r="AV30" i="3"/>
  <c r="AV34" i="3"/>
  <c r="AV41" i="3"/>
  <c r="AV44" i="3"/>
  <c r="AV47" i="3"/>
  <c r="AV50" i="3"/>
  <c r="AV53" i="3"/>
  <c r="AV56" i="3"/>
  <c r="AV24" i="3"/>
  <c r="AV28" i="3"/>
  <c r="AV33" i="3"/>
  <c r="AV37" i="3"/>
  <c r="AV40" i="3"/>
  <c r="AV43" i="3"/>
  <c r="AV46" i="3"/>
  <c r="AV49" i="3"/>
  <c r="AV52" i="3"/>
  <c r="AV55" i="3"/>
  <c r="AV27" i="3"/>
  <c r="AV36" i="3"/>
  <c r="AV39" i="3"/>
  <c r="AV59" i="3"/>
  <c r="AV62" i="3"/>
  <c r="AV65" i="3"/>
  <c r="AV42" i="3"/>
  <c r="AV51" i="3"/>
  <c r="AV58" i="3"/>
  <c r="AV61" i="3"/>
  <c r="AV64" i="3"/>
  <c r="AV45" i="3"/>
  <c r="AV31" i="3"/>
  <c r="AV54" i="3"/>
  <c r="AV6" i="3"/>
  <c r="AV60" i="3"/>
  <c r="AV63" i="3"/>
  <c r="AV66" i="3"/>
  <c r="AV48" i="3"/>
  <c r="AV57" i="3"/>
  <c r="AS8" i="3"/>
  <c r="AS11" i="3"/>
  <c r="AS14" i="3"/>
  <c r="AS17" i="3"/>
  <c r="AS20" i="3"/>
  <c r="AS7" i="3"/>
  <c r="AS10" i="3"/>
  <c r="AS13" i="3"/>
  <c r="AS16" i="3"/>
  <c r="AS19" i="3"/>
  <c r="AS22" i="3"/>
  <c r="AS25" i="3"/>
  <c r="AS28" i="3"/>
  <c r="AS31" i="3"/>
  <c r="AS34" i="3"/>
  <c r="AS37" i="3"/>
  <c r="AS12" i="3"/>
  <c r="AS21" i="3"/>
  <c r="AS26" i="3"/>
  <c r="AS30" i="3"/>
  <c r="AS35" i="3"/>
  <c r="AS41" i="3"/>
  <c r="AS46" i="3"/>
  <c r="AS50" i="3"/>
  <c r="AS55" i="3"/>
  <c r="AS6" i="3"/>
  <c r="AS15" i="3"/>
  <c r="AS24" i="3"/>
  <c r="AS33" i="3"/>
  <c r="AS45" i="3"/>
  <c r="AS54" i="3"/>
  <c r="AS60" i="3"/>
  <c r="AS63" i="3"/>
  <c r="AS66" i="3"/>
  <c r="AS23" i="3"/>
  <c r="AS32" i="3"/>
  <c r="AS40" i="3"/>
  <c r="AS44" i="3"/>
  <c r="AS49" i="3"/>
  <c r="AS53" i="3"/>
  <c r="AS48" i="3"/>
  <c r="AS62" i="3"/>
  <c r="AS65" i="3"/>
  <c r="AS57" i="3"/>
  <c r="AS59" i="3"/>
  <c r="AS29" i="3"/>
  <c r="AS38" i="3"/>
  <c r="AS43" i="3"/>
  <c r="AS47" i="3"/>
  <c r="AS52" i="3"/>
  <c r="AS56" i="3"/>
  <c r="AS9" i="3"/>
  <c r="AS18" i="3"/>
  <c r="AS27" i="3"/>
  <c r="AS36" i="3"/>
  <c r="AS39" i="3"/>
  <c r="AS42" i="3"/>
  <c r="AS51" i="3"/>
  <c r="AS58" i="3"/>
  <c r="AS61" i="3"/>
  <c r="AS64" i="3"/>
  <c r="AY8" i="3"/>
  <c r="AY11" i="3"/>
  <c r="AY14" i="3"/>
  <c r="AY17" i="3"/>
  <c r="AY20" i="3"/>
  <c r="AY7" i="3"/>
  <c r="AY10" i="3"/>
  <c r="AY13" i="3"/>
  <c r="AY16" i="3"/>
  <c r="AY19" i="3"/>
  <c r="AY22" i="3"/>
  <c r="AY25" i="3"/>
  <c r="AY28" i="3"/>
  <c r="AY31" i="3"/>
  <c r="AY34" i="3"/>
  <c r="AY37" i="3"/>
  <c r="AY15" i="3"/>
  <c r="AY9" i="3"/>
  <c r="AY18" i="3"/>
  <c r="AY24" i="3"/>
  <c r="AY29" i="3"/>
  <c r="AY33" i="3"/>
  <c r="AY38" i="3"/>
  <c r="AY40" i="3"/>
  <c r="AY44" i="3"/>
  <c r="AY49" i="3"/>
  <c r="AY53" i="3"/>
  <c r="AY6" i="3"/>
  <c r="AY27" i="3"/>
  <c r="AY36" i="3"/>
  <c r="AY48" i="3"/>
  <c r="AY60" i="3"/>
  <c r="AY63" i="3"/>
  <c r="AY66" i="3"/>
  <c r="AY26" i="3"/>
  <c r="AY35" i="3"/>
  <c r="AY39" i="3"/>
  <c r="AY43" i="3"/>
  <c r="AY47" i="3"/>
  <c r="AY52" i="3"/>
  <c r="AY56" i="3"/>
  <c r="AY57" i="3"/>
  <c r="AY42" i="3"/>
  <c r="AY59" i="3"/>
  <c r="AY12" i="3"/>
  <c r="AY21" i="3"/>
  <c r="AY51" i="3"/>
  <c r="AY62" i="3"/>
  <c r="AY65" i="3"/>
  <c r="AY23" i="3"/>
  <c r="AY32" i="3"/>
  <c r="AY41" i="3"/>
  <c r="AY46" i="3"/>
  <c r="AY50" i="3"/>
  <c r="AY55" i="3"/>
  <c r="AY30" i="3"/>
  <c r="AY45" i="3"/>
  <c r="AY54" i="3"/>
  <c r="AY58" i="3"/>
  <c r="AY61" i="3"/>
  <c r="AY64" i="3"/>
  <c r="BA9" i="3"/>
  <c r="BA12" i="3"/>
  <c r="BA15" i="3"/>
  <c r="BA18" i="3"/>
  <c r="BA21" i="3"/>
  <c r="BA8" i="3"/>
  <c r="BA11" i="3"/>
  <c r="BA14" i="3"/>
  <c r="BA17" i="3"/>
  <c r="BA20" i="3"/>
  <c r="BA23" i="3"/>
  <c r="BA26" i="3"/>
  <c r="BA29" i="3"/>
  <c r="BA32" i="3"/>
  <c r="BA35" i="3"/>
  <c r="BA7" i="3"/>
  <c r="BA16" i="3"/>
  <c r="BA25" i="3"/>
  <c r="BA30" i="3"/>
  <c r="BA34" i="3"/>
  <c r="BA39" i="3"/>
  <c r="BA41" i="3"/>
  <c r="BA45" i="3"/>
  <c r="BA50" i="3"/>
  <c r="BA54" i="3"/>
  <c r="BA10" i="3"/>
  <c r="BA19" i="3"/>
  <c r="BA28" i="3"/>
  <c r="BA37" i="3"/>
  <c r="BA38" i="3"/>
  <c r="BA40" i="3"/>
  <c r="BA49" i="3"/>
  <c r="BA58" i="3"/>
  <c r="BA61" i="3"/>
  <c r="BA64" i="3"/>
  <c r="BA27" i="3"/>
  <c r="BA36" i="3"/>
  <c r="BA44" i="3"/>
  <c r="BA48" i="3"/>
  <c r="BA53" i="3"/>
  <c r="BA52" i="3"/>
  <c r="BA57" i="3"/>
  <c r="BA60" i="3"/>
  <c r="BA63" i="3"/>
  <c r="BA66" i="3"/>
  <c r="BA43" i="3"/>
  <c r="BA24" i="3"/>
  <c r="BA33" i="3"/>
  <c r="BA42" i="3"/>
  <c r="BA47" i="3"/>
  <c r="BA51" i="3"/>
  <c r="BA56" i="3"/>
  <c r="BA6" i="3"/>
  <c r="BA13" i="3"/>
  <c r="BA22" i="3"/>
  <c r="BA31" i="3"/>
  <c r="BA46" i="3"/>
  <c r="BA55" i="3"/>
  <c r="BA59" i="3"/>
  <c r="BA62" i="3"/>
  <c r="BA65" i="3"/>
  <c r="BC7" i="3"/>
  <c r="BC10" i="3"/>
  <c r="BC13" i="3"/>
  <c r="BC16" i="3"/>
  <c r="BC19" i="3"/>
  <c r="BC9" i="3"/>
  <c r="BC12" i="3"/>
  <c r="BC15" i="3"/>
  <c r="BC18" i="3"/>
  <c r="BC21" i="3"/>
  <c r="BC24" i="3"/>
  <c r="BC27" i="3"/>
  <c r="BC30" i="3"/>
  <c r="BC33" i="3"/>
  <c r="BC36" i="3"/>
  <c r="BC8" i="3"/>
  <c r="BC17" i="3"/>
  <c r="BC11" i="3"/>
  <c r="BC20" i="3"/>
  <c r="BC22" i="3"/>
  <c r="BC26" i="3"/>
  <c r="BC31" i="3"/>
  <c r="BC35" i="3"/>
  <c r="BC14" i="3"/>
  <c r="BC42" i="3"/>
  <c r="BC46" i="3"/>
  <c r="BC55" i="3"/>
  <c r="BC29" i="3"/>
  <c r="BC41" i="3"/>
  <c r="BC50" i="3"/>
  <c r="BC59" i="3"/>
  <c r="BC62" i="3"/>
  <c r="BC65" i="3"/>
  <c r="BC28" i="3"/>
  <c r="BC37" i="3"/>
  <c r="BC38" i="3"/>
  <c r="BC40" i="3"/>
  <c r="BC45" i="3"/>
  <c r="BC49" i="3"/>
  <c r="BC54" i="3"/>
  <c r="BC6" i="3"/>
  <c r="BC53" i="3"/>
  <c r="BC58" i="3"/>
  <c r="BC61" i="3"/>
  <c r="BC44" i="3"/>
  <c r="BC64" i="3"/>
  <c r="BC25" i="3"/>
  <c r="BC34" i="3"/>
  <c r="BC39" i="3"/>
  <c r="BC43" i="3"/>
  <c r="BC48" i="3"/>
  <c r="BC52" i="3"/>
  <c r="BC23" i="3"/>
  <c r="BC32" i="3"/>
  <c r="BC47" i="3"/>
  <c r="BC56" i="3"/>
  <c r="BC57" i="3"/>
  <c r="BC60" i="3"/>
  <c r="BC63" i="3"/>
  <c r="BC66" i="3"/>
  <c r="BC51" i="3"/>
  <c r="AP7" i="3"/>
  <c r="AP10" i="3"/>
  <c r="AP13" i="3"/>
  <c r="AP16" i="3"/>
  <c r="AP19" i="3"/>
  <c r="AP22" i="3"/>
  <c r="AP9" i="3"/>
  <c r="AP12" i="3"/>
  <c r="AP15" i="3"/>
  <c r="AP18" i="3"/>
  <c r="AP21" i="3"/>
  <c r="AP8" i="3"/>
  <c r="AP11" i="3"/>
  <c r="AP14" i="3"/>
  <c r="AP17" i="3"/>
  <c r="AP20" i="3"/>
  <c r="AP23" i="3"/>
  <c r="AP26" i="3"/>
  <c r="AP29" i="3"/>
  <c r="AP32" i="3"/>
  <c r="AP35" i="3"/>
  <c r="AP38" i="3"/>
  <c r="AP27" i="3"/>
  <c r="AP31" i="3"/>
  <c r="AP36" i="3"/>
  <c r="AP41" i="3"/>
  <c r="AP44" i="3"/>
  <c r="AP47" i="3"/>
  <c r="AP50" i="3"/>
  <c r="AP53" i="3"/>
  <c r="AP56" i="3"/>
  <c r="AP25" i="3"/>
  <c r="AP30" i="3"/>
  <c r="AP34" i="3"/>
  <c r="AP40" i="3"/>
  <c r="AP43" i="3"/>
  <c r="AP46" i="3"/>
  <c r="AP49" i="3"/>
  <c r="AP52" i="3"/>
  <c r="AP55" i="3"/>
  <c r="AP24" i="3"/>
  <c r="AP33" i="3"/>
  <c r="AP59" i="3"/>
  <c r="AP62" i="3"/>
  <c r="AP65" i="3"/>
  <c r="AP48" i="3"/>
  <c r="AP57" i="3"/>
  <c r="AP58" i="3"/>
  <c r="AP61" i="3"/>
  <c r="AP64" i="3"/>
  <c r="AP51" i="3"/>
  <c r="AP28" i="3"/>
  <c r="AP37" i="3"/>
  <c r="AP39" i="3"/>
  <c r="AP42" i="3"/>
  <c r="AP6" i="3"/>
  <c r="AP60" i="3"/>
  <c r="AP63" i="3"/>
  <c r="AP66" i="3"/>
  <c r="AP45" i="3"/>
  <c r="AP54" i="3"/>
  <c r="BD8" i="3"/>
  <c r="BD11" i="3"/>
  <c r="BD14" i="3"/>
  <c r="BD17" i="3"/>
  <c r="BD20" i="3"/>
  <c r="BD7" i="3"/>
  <c r="BD10" i="3"/>
  <c r="BD13" i="3"/>
  <c r="BD16" i="3"/>
  <c r="BD19" i="3"/>
  <c r="BD9" i="3"/>
  <c r="BD12" i="3"/>
  <c r="BD15" i="3"/>
  <c r="BD18" i="3"/>
  <c r="BD21" i="3"/>
  <c r="BD24" i="3"/>
  <c r="BD27" i="3"/>
  <c r="BD30" i="3"/>
  <c r="BD33" i="3"/>
  <c r="BD36" i="3"/>
  <c r="BD25" i="3"/>
  <c r="BD29" i="3"/>
  <c r="BD34" i="3"/>
  <c r="BD39" i="3"/>
  <c r="BD42" i="3"/>
  <c r="BD45" i="3"/>
  <c r="BD48" i="3"/>
  <c r="BD51" i="3"/>
  <c r="BD54" i="3"/>
  <c r="BD23" i="3"/>
  <c r="BD28" i="3"/>
  <c r="BD32" i="3"/>
  <c r="BD37" i="3"/>
  <c r="BD38" i="3"/>
  <c r="BD41" i="3"/>
  <c r="BD44" i="3"/>
  <c r="BD47" i="3"/>
  <c r="BD50" i="3"/>
  <c r="BD53" i="3"/>
  <c r="BD56" i="3"/>
  <c r="BD22" i="3"/>
  <c r="BD31" i="3"/>
  <c r="BD57" i="3"/>
  <c r="BD60" i="3"/>
  <c r="BD63" i="3"/>
  <c r="BD66" i="3"/>
  <c r="BD46" i="3"/>
  <c r="BD55" i="3"/>
  <c r="BD6" i="3"/>
  <c r="BD59" i="3"/>
  <c r="BD62" i="3"/>
  <c r="BD65" i="3"/>
  <c r="BD26" i="3"/>
  <c r="BD35" i="3"/>
  <c r="BD40" i="3"/>
  <c r="BD49" i="3"/>
  <c r="BD58" i="3"/>
  <c r="BD61" i="3"/>
  <c r="BD64" i="3"/>
  <c r="BD43" i="3"/>
  <c r="BD52" i="3"/>
  <c r="AX8" i="3"/>
  <c r="AX11" i="3"/>
  <c r="AX14" i="3"/>
  <c r="AX17" i="3"/>
  <c r="AX20" i="3"/>
  <c r="AX7" i="3"/>
  <c r="AX10" i="3"/>
  <c r="AX13" i="3"/>
  <c r="AX16" i="3"/>
  <c r="AX19" i="3"/>
  <c r="AX22" i="3"/>
  <c r="AX9" i="3"/>
  <c r="AX12" i="3"/>
  <c r="AX15" i="3"/>
  <c r="AX18" i="3"/>
  <c r="AX21" i="3"/>
  <c r="AX24" i="3"/>
  <c r="AX27" i="3"/>
  <c r="AX30" i="3"/>
  <c r="AX33" i="3"/>
  <c r="AX36" i="3"/>
  <c r="AX26" i="3"/>
  <c r="AX31" i="3"/>
  <c r="AX35" i="3"/>
  <c r="AX39" i="3"/>
  <c r="AX42" i="3"/>
  <c r="AX45" i="3"/>
  <c r="AX48" i="3"/>
  <c r="AX51" i="3"/>
  <c r="AX54" i="3"/>
  <c r="AX25" i="3"/>
  <c r="AX29" i="3"/>
  <c r="AX34" i="3"/>
  <c r="AX38" i="3"/>
  <c r="AX41" i="3"/>
  <c r="AX44" i="3"/>
  <c r="AX47" i="3"/>
  <c r="AX50" i="3"/>
  <c r="AX53" i="3"/>
  <c r="AX56" i="3"/>
  <c r="AX28" i="3"/>
  <c r="AX37" i="3"/>
  <c r="AX60" i="3"/>
  <c r="AX63" i="3"/>
  <c r="AX66" i="3"/>
  <c r="AX43" i="3"/>
  <c r="AX52" i="3"/>
  <c r="AX57" i="3"/>
  <c r="AX6" i="3"/>
  <c r="AX59" i="3"/>
  <c r="AX62" i="3"/>
  <c r="AX65" i="3"/>
  <c r="AX46" i="3"/>
  <c r="AX23" i="3"/>
  <c r="AX32" i="3"/>
  <c r="AX55" i="3"/>
  <c r="AX58" i="3"/>
  <c r="AX61" i="3"/>
  <c r="AX64" i="3"/>
  <c r="AX40" i="3"/>
  <c r="AX49" i="3"/>
  <c r="AQ7" i="3"/>
  <c r="AQ10" i="3"/>
  <c r="AQ13" i="3"/>
  <c r="AQ16" i="3"/>
  <c r="AQ19" i="3"/>
  <c r="AQ22" i="3"/>
  <c r="AQ9" i="3"/>
  <c r="AQ12" i="3"/>
  <c r="AQ15" i="3"/>
  <c r="AQ18" i="3"/>
  <c r="AQ21" i="3"/>
  <c r="AQ24" i="3"/>
  <c r="AQ27" i="3"/>
  <c r="AQ30" i="3"/>
  <c r="AQ33" i="3"/>
  <c r="AQ36" i="3"/>
  <c r="AQ11" i="3"/>
  <c r="AQ20" i="3"/>
  <c r="AQ14" i="3"/>
  <c r="AQ25" i="3"/>
  <c r="AQ29" i="3"/>
  <c r="AQ34" i="3"/>
  <c r="AQ38" i="3"/>
  <c r="AQ40" i="3"/>
  <c r="AQ45" i="3"/>
  <c r="AQ49" i="3"/>
  <c r="AQ54" i="3"/>
  <c r="AQ23" i="3"/>
  <c r="AQ32" i="3"/>
  <c r="AQ44" i="3"/>
  <c r="AQ53" i="3"/>
  <c r="AQ59" i="3"/>
  <c r="AQ62" i="3"/>
  <c r="AQ65" i="3"/>
  <c r="AQ31" i="3"/>
  <c r="AQ43" i="3"/>
  <c r="AQ48" i="3"/>
  <c r="AQ52" i="3"/>
  <c r="AQ57" i="3"/>
  <c r="AQ6" i="3"/>
  <c r="AQ56" i="3"/>
  <c r="AQ8" i="3"/>
  <c r="AQ17" i="3"/>
  <c r="AQ47" i="3"/>
  <c r="AQ58" i="3"/>
  <c r="AQ61" i="3"/>
  <c r="AQ64" i="3"/>
  <c r="AQ28" i="3"/>
  <c r="AQ37" i="3"/>
  <c r="AQ39" i="3"/>
  <c r="AQ42" i="3"/>
  <c r="AQ46" i="3"/>
  <c r="AQ51" i="3"/>
  <c r="AQ55" i="3"/>
  <c r="AQ26" i="3"/>
  <c r="AQ35" i="3"/>
  <c r="AQ41" i="3"/>
  <c r="AQ50" i="3"/>
  <c r="AQ60" i="3"/>
  <c r="AQ63" i="3"/>
  <c r="AQ66" i="3"/>
  <c r="AB28" i="6"/>
  <c r="AB36" i="6"/>
  <c r="AB39" i="6"/>
  <c r="AB37" i="6"/>
  <c r="AB30" i="6"/>
  <c r="AB32" i="6"/>
  <c r="AB29" i="6"/>
  <c r="AT9" i="3"/>
  <c r="AT12" i="3"/>
  <c r="AT15" i="3"/>
  <c r="AT18" i="3"/>
  <c r="AT21" i="3"/>
  <c r="AT8" i="3"/>
  <c r="AT11" i="3"/>
  <c r="AT14" i="3"/>
  <c r="AT17" i="3"/>
  <c r="AT20" i="3"/>
  <c r="AT7" i="3"/>
  <c r="AT10" i="3"/>
  <c r="AT13" i="3"/>
  <c r="AT16" i="3"/>
  <c r="AT19" i="3"/>
  <c r="AT22" i="3"/>
  <c r="AT25" i="3"/>
  <c r="AT28" i="3"/>
  <c r="AT31" i="3"/>
  <c r="AT34" i="3"/>
  <c r="AT37" i="3"/>
  <c r="AT24" i="3"/>
  <c r="AT29" i="3"/>
  <c r="AT33" i="3"/>
  <c r="AT38" i="3"/>
  <c r="AT40" i="3"/>
  <c r="AT43" i="3"/>
  <c r="AT46" i="3"/>
  <c r="AT49" i="3"/>
  <c r="AT52" i="3"/>
  <c r="AT55" i="3"/>
  <c r="AT23" i="3"/>
  <c r="AT27" i="3"/>
  <c r="AT32" i="3"/>
  <c r="AT36" i="3"/>
  <c r="AT39" i="3"/>
  <c r="AT42" i="3"/>
  <c r="AT45" i="3"/>
  <c r="AT48" i="3"/>
  <c r="AT51" i="3"/>
  <c r="AT54" i="3"/>
  <c r="AT57" i="3"/>
  <c r="AT26" i="3"/>
  <c r="AT35" i="3"/>
  <c r="AT58" i="3"/>
  <c r="AT61" i="3"/>
  <c r="AT64" i="3"/>
  <c r="AT41" i="3"/>
  <c r="AT50" i="3"/>
  <c r="AT60" i="3"/>
  <c r="AT63" i="3"/>
  <c r="AT66" i="3"/>
  <c r="AT30" i="3"/>
  <c r="AT44" i="3"/>
  <c r="AT53" i="3"/>
  <c r="AT59" i="3"/>
  <c r="AT62" i="3"/>
  <c r="AT65" i="3"/>
  <c r="AT47" i="3"/>
  <c r="AT56" i="3"/>
  <c r="AT6" i="3"/>
  <c r="AW7" i="3"/>
  <c r="AW10" i="3"/>
  <c r="AW13" i="3"/>
  <c r="AW16" i="3"/>
  <c r="AW19" i="3"/>
  <c r="AW22" i="3"/>
  <c r="AW9" i="3"/>
  <c r="AW12" i="3"/>
  <c r="AW15" i="3"/>
  <c r="AW18" i="3"/>
  <c r="AW21" i="3"/>
  <c r="AW24" i="3"/>
  <c r="AW27" i="3"/>
  <c r="AW30" i="3"/>
  <c r="AW33" i="3"/>
  <c r="AW36" i="3"/>
  <c r="AW14" i="3"/>
  <c r="AW23" i="3"/>
  <c r="AW28" i="3"/>
  <c r="AW32" i="3"/>
  <c r="AW37" i="3"/>
  <c r="AW43" i="3"/>
  <c r="AW48" i="3"/>
  <c r="AW52" i="3"/>
  <c r="AW57" i="3"/>
  <c r="AW26" i="3"/>
  <c r="AW35" i="3"/>
  <c r="AW39" i="3"/>
  <c r="AW47" i="3"/>
  <c r="AW56" i="3"/>
  <c r="AW59" i="3"/>
  <c r="AW62" i="3"/>
  <c r="AW65" i="3"/>
  <c r="AW11" i="3"/>
  <c r="AW20" i="3"/>
  <c r="AW25" i="3"/>
  <c r="AW34" i="3"/>
  <c r="AW42" i="3"/>
  <c r="AW46" i="3"/>
  <c r="AW51" i="3"/>
  <c r="AW55" i="3"/>
  <c r="AW6" i="3"/>
  <c r="AW50" i="3"/>
  <c r="AW58" i="3"/>
  <c r="AW64" i="3"/>
  <c r="AW41" i="3"/>
  <c r="AW61" i="3"/>
  <c r="AW8" i="3"/>
  <c r="AW17" i="3"/>
  <c r="AW31" i="3"/>
  <c r="AW40" i="3"/>
  <c r="AW45" i="3"/>
  <c r="AW49" i="3"/>
  <c r="AW54" i="3"/>
  <c r="AW29" i="3"/>
  <c r="AW38" i="3"/>
  <c r="AW44" i="3"/>
  <c r="AW53" i="3"/>
  <c r="AW60" i="3"/>
  <c r="AW63" i="3"/>
  <c r="AW66" i="3"/>
  <c r="AR8" i="3"/>
  <c r="AR11" i="3"/>
  <c r="AR14" i="3"/>
  <c r="AR17" i="3"/>
  <c r="AR20" i="3"/>
  <c r="AR7" i="3"/>
  <c r="AR10" i="3"/>
  <c r="AR13" i="3"/>
  <c r="AR16" i="3"/>
  <c r="AR19" i="3"/>
  <c r="AR22" i="3"/>
  <c r="AR9" i="3"/>
  <c r="AR12" i="3"/>
  <c r="AR15" i="3"/>
  <c r="AR18" i="3"/>
  <c r="AR21" i="3"/>
  <c r="AR24" i="3"/>
  <c r="AR27" i="3"/>
  <c r="AR30" i="3"/>
  <c r="AR33" i="3"/>
  <c r="AR36" i="3"/>
  <c r="AR23" i="3"/>
  <c r="AR28" i="3"/>
  <c r="AR32" i="3"/>
  <c r="AR37" i="3"/>
  <c r="AR39" i="3"/>
  <c r="AR42" i="3"/>
  <c r="AR45" i="3"/>
  <c r="AR48" i="3"/>
  <c r="AR51" i="3"/>
  <c r="AR54" i="3"/>
  <c r="AR57" i="3"/>
  <c r="AR26" i="3"/>
  <c r="AR31" i="3"/>
  <c r="AR35" i="3"/>
  <c r="AR41" i="3"/>
  <c r="AR44" i="3"/>
  <c r="AR47" i="3"/>
  <c r="AR50" i="3"/>
  <c r="AR53" i="3"/>
  <c r="AR56" i="3"/>
  <c r="AR25" i="3"/>
  <c r="AR34" i="3"/>
  <c r="AR60" i="3"/>
  <c r="AR63" i="3"/>
  <c r="AR66" i="3"/>
  <c r="AR40" i="3"/>
  <c r="AR49" i="3"/>
  <c r="AR6" i="3"/>
  <c r="AR59" i="3"/>
  <c r="AR62" i="3"/>
  <c r="AR65" i="3"/>
  <c r="AR52" i="3"/>
  <c r="AR29" i="3"/>
  <c r="AR38" i="3"/>
  <c r="AR43" i="3"/>
  <c r="AR58" i="3"/>
  <c r="AR61" i="3"/>
  <c r="AR64" i="3"/>
  <c r="AR46" i="3"/>
  <c r="AR55" i="3"/>
  <c r="AU9" i="3"/>
  <c r="AU12" i="3"/>
  <c r="AU15" i="3"/>
  <c r="AU18" i="3"/>
  <c r="AU21" i="3"/>
  <c r="AU8" i="3"/>
  <c r="AU11" i="3"/>
  <c r="AU14" i="3"/>
  <c r="AU17" i="3"/>
  <c r="AU20" i="3"/>
  <c r="AU23" i="3"/>
  <c r="AU26" i="3"/>
  <c r="AU29" i="3"/>
  <c r="AU32" i="3"/>
  <c r="AU35" i="3"/>
  <c r="AU38" i="3"/>
  <c r="AU13" i="3"/>
  <c r="AU22" i="3"/>
  <c r="AU7" i="3"/>
  <c r="AU16" i="3"/>
  <c r="AU27" i="3"/>
  <c r="AU31" i="3"/>
  <c r="AU36" i="3"/>
  <c r="AU39" i="3"/>
  <c r="AU10" i="3"/>
  <c r="AU19" i="3"/>
  <c r="AU42" i="3"/>
  <c r="AU47" i="3"/>
  <c r="AU51" i="3"/>
  <c r="AU56" i="3"/>
  <c r="AU25" i="3"/>
  <c r="AU34" i="3"/>
  <c r="AU46" i="3"/>
  <c r="AU55" i="3"/>
  <c r="AU58" i="3"/>
  <c r="AU61" i="3"/>
  <c r="AU64" i="3"/>
  <c r="AU24" i="3"/>
  <c r="AU33" i="3"/>
  <c r="AU41" i="3"/>
  <c r="AU45" i="3"/>
  <c r="AU50" i="3"/>
  <c r="AU54" i="3"/>
  <c r="AU49" i="3"/>
  <c r="AU60" i="3"/>
  <c r="AU40" i="3"/>
  <c r="AU63" i="3"/>
  <c r="AU66" i="3"/>
  <c r="AU30" i="3"/>
  <c r="AU44" i="3"/>
  <c r="AU48" i="3"/>
  <c r="AU53" i="3"/>
  <c r="AU57" i="3"/>
  <c r="AU6" i="3"/>
  <c r="AU28" i="3"/>
  <c r="AU37" i="3"/>
  <c r="AU43" i="3"/>
  <c r="AU52" i="3"/>
  <c r="AU59" i="3"/>
  <c r="AU62" i="3"/>
  <c r="AU65" i="3"/>
  <c r="BB7" i="3"/>
  <c r="BB10" i="3"/>
  <c r="BB13" i="3"/>
  <c r="BB16" i="3"/>
  <c r="BB19" i="3"/>
  <c r="BB9" i="3"/>
  <c r="BB12" i="3"/>
  <c r="BB15" i="3"/>
  <c r="BB18" i="3"/>
  <c r="BB21" i="3"/>
  <c r="BB8" i="3"/>
  <c r="BB11" i="3"/>
  <c r="BB14" i="3"/>
  <c r="BB17" i="3"/>
  <c r="BB20" i="3"/>
  <c r="BB23" i="3"/>
  <c r="BB26" i="3"/>
  <c r="BB29" i="3"/>
  <c r="BB32" i="3"/>
  <c r="BB35" i="3"/>
  <c r="BB24" i="3"/>
  <c r="BB28" i="3"/>
  <c r="BB33" i="3"/>
  <c r="BB37" i="3"/>
  <c r="BB38" i="3"/>
  <c r="BB41" i="3"/>
  <c r="BB44" i="3"/>
  <c r="BB47" i="3"/>
  <c r="BB50" i="3"/>
  <c r="BB53" i="3"/>
  <c r="BB56" i="3"/>
  <c r="BB22" i="3"/>
  <c r="BB27" i="3"/>
  <c r="BB31" i="3"/>
  <c r="BB36" i="3"/>
  <c r="BB40" i="3"/>
  <c r="BB43" i="3"/>
  <c r="BB46" i="3"/>
  <c r="BB49" i="3"/>
  <c r="BB52" i="3"/>
  <c r="BB55" i="3"/>
  <c r="BB30" i="3"/>
  <c r="BB59" i="3"/>
  <c r="BB62" i="3"/>
  <c r="BB65" i="3"/>
  <c r="BB45" i="3"/>
  <c r="BB54" i="3"/>
  <c r="BB58" i="3"/>
  <c r="BB61" i="3"/>
  <c r="BB64" i="3"/>
  <c r="BB6" i="3"/>
  <c r="BB25" i="3"/>
  <c r="BB34" i="3"/>
  <c r="BB39" i="3"/>
  <c r="BB48" i="3"/>
  <c r="BB57" i="3"/>
  <c r="BB60" i="3"/>
  <c r="BB63" i="3"/>
  <c r="BB66" i="3"/>
  <c r="BB42" i="3"/>
  <c r="BB51" i="3"/>
  <c r="BT7" i="3"/>
  <c r="BT8" i="3"/>
  <c r="BT9" i="3"/>
  <c r="BT10" i="3"/>
  <c r="BT14" i="3"/>
  <c r="BT19" i="3"/>
  <c r="BT23" i="3"/>
  <c r="BT27" i="3"/>
  <c r="BT30" i="3"/>
  <c r="BT33" i="3"/>
  <c r="BT36" i="3"/>
  <c r="BT39" i="3"/>
  <c r="BT42" i="3"/>
  <c r="BT45" i="3"/>
  <c r="BT48" i="3"/>
  <c r="BT16" i="3"/>
  <c r="BT17" i="3"/>
  <c r="BT29" i="3"/>
  <c r="BT38" i="3"/>
  <c r="BT47" i="3"/>
  <c r="BT51" i="3"/>
  <c r="BT54" i="3"/>
  <c r="BT57" i="3"/>
  <c r="BT15" i="3"/>
  <c r="BT22" i="3"/>
  <c r="BT34" i="3"/>
  <c r="BT43" i="3"/>
  <c r="BT21" i="3"/>
  <c r="BT35" i="3"/>
  <c r="BT44" i="3"/>
  <c r="BT13" i="3"/>
  <c r="BT20" i="3"/>
  <c r="BT31" i="3"/>
  <c r="BT40" i="3"/>
  <c r="BT12" i="3"/>
  <c r="BT25" i="3"/>
  <c r="BT26" i="3"/>
  <c r="BT32" i="3"/>
  <c r="BT41" i="3"/>
  <c r="BT49" i="3"/>
  <c r="BT52" i="3"/>
  <c r="BT55" i="3"/>
  <c r="BT58" i="3"/>
  <c r="BT61" i="3"/>
  <c r="BT64" i="3"/>
  <c r="BT63" i="3"/>
  <c r="BT37" i="3"/>
  <c r="BT46" i="3"/>
  <c r="BT56" i="3"/>
  <c r="BT6" i="3"/>
  <c r="BT60" i="3"/>
  <c r="BT11" i="3"/>
  <c r="BT24" i="3"/>
  <c r="BT50" i="3"/>
  <c r="BT59" i="3"/>
  <c r="BT65" i="3"/>
  <c r="BT18" i="3"/>
  <c r="BT66" i="3"/>
  <c r="BT28" i="3"/>
  <c r="BT53" i="3"/>
  <c r="BT62" i="3"/>
  <c r="BK9" i="3"/>
  <c r="BK12" i="3"/>
  <c r="BK15" i="3"/>
  <c r="BK18" i="3"/>
  <c r="BK21" i="3"/>
  <c r="BK24" i="3"/>
  <c r="BK27" i="3"/>
  <c r="BK8" i="3"/>
  <c r="BK10" i="3"/>
  <c r="BK11" i="3"/>
  <c r="BK20" i="3"/>
  <c r="BK16" i="3"/>
  <c r="BK23" i="3"/>
  <c r="BK30" i="3"/>
  <c r="BK39" i="3"/>
  <c r="BK48" i="3"/>
  <c r="BK22" i="3"/>
  <c r="BK31" i="3"/>
  <c r="BK35" i="3"/>
  <c r="BK40" i="3"/>
  <c r="BK44" i="3"/>
  <c r="BK14" i="3"/>
  <c r="BK36" i="3"/>
  <c r="BK7" i="3"/>
  <c r="BK13" i="3"/>
  <c r="BK26" i="3"/>
  <c r="BK28" i="3"/>
  <c r="BK32" i="3"/>
  <c r="BK37" i="3"/>
  <c r="BK41" i="3"/>
  <c r="BK19" i="3"/>
  <c r="BK25" i="3"/>
  <c r="BK33" i="3"/>
  <c r="BK42" i="3"/>
  <c r="BK29" i="3"/>
  <c r="BK45" i="3"/>
  <c r="BK52" i="3"/>
  <c r="BK57" i="3"/>
  <c r="BK64" i="3"/>
  <c r="BK17" i="3"/>
  <c r="BK43" i="3"/>
  <c r="BK56" i="3"/>
  <c r="BK65" i="3"/>
  <c r="BK38" i="3"/>
  <c r="BK46" i="3"/>
  <c r="BK51" i="3"/>
  <c r="BK55" i="3"/>
  <c r="BK60" i="3"/>
  <c r="BK61" i="3"/>
  <c r="BK50" i="3"/>
  <c r="BK59" i="3"/>
  <c r="BK62" i="3"/>
  <c r="BK66" i="3"/>
  <c r="BK6" i="3"/>
  <c r="BK49" i="3"/>
  <c r="BK54" i="3"/>
  <c r="BK58" i="3"/>
  <c r="BK34" i="3"/>
  <c r="BK47" i="3"/>
  <c r="BK53" i="3"/>
  <c r="BK63" i="3"/>
  <c r="BP9" i="3"/>
  <c r="BP10" i="3"/>
  <c r="BP7" i="3"/>
  <c r="BP8" i="3"/>
  <c r="BP12" i="3"/>
  <c r="BP17" i="3"/>
  <c r="BP21" i="3"/>
  <c r="BP26" i="3"/>
  <c r="BP28" i="3"/>
  <c r="BP31" i="3"/>
  <c r="BP34" i="3"/>
  <c r="BP37" i="3"/>
  <c r="BP40" i="3"/>
  <c r="BP43" i="3"/>
  <c r="BP46" i="3"/>
  <c r="BP13" i="3"/>
  <c r="BP20" i="3"/>
  <c r="BP27" i="3"/>
  <c r="BP36" i="3"/>
  <c r="BP45" i="3"/>
  <c r="BP49" i="3"/>
  <c r="BP52" i="3"/>
  <c r="BP55" i="3"/>
  <c r="BP58" i="3"/>
  <c r="BP19" i="3"/>
  <c r="BP32" i="3"/>
  <c r="BP41" i="3"/>
  <c r="BP11" i="3"/>
  <c r="BP18" i="3"/>
  <c r="BP25" i="3"/>
  <c r="BP33" i="3"/>
  <c r="BP42" i="3"/>
  <c r="BP23" i="3"/>
  <c r="BP24" i="3"/>
  <c r="BP29" i="3"/>
  <c r="BP38" i="3"/>
  <c r="BP16" i="3"/>
  <c r="BP22" i="3"/>
  <c r="BP30" i="3"/>
  <c r="BP39" i="3"/>
  <c r="BP48" i="3"/>
  <c r="BP50" i="3"/>
  <c r="BP53" i="3"/>
  <c r="BP56" i="3"/>
  <c r="BP59" i="3"/>
  <c r="BP62" i="3"/>
  <c r="BP65" i="3"/>
  <c r="BP61" i="3"/>
  <c r="BP54" i="3"/>
  <c r="BP66" i="3"/>
  <c r="BP14" i="3"/>
  <c r="BP35" i="3"/>
  <c r="BP47" i="3"/>
  <c r="BP57" i="3"/>
  <c r="BP63" i="3"/>
  <c r="BP15" i="3"/>
  <c r="BP44" i="3"/>
  <c r="BP64" i="3"/>
  <c r="BP51" i="3"/>
  <c r="BP60" i="3"/>
  <c r="BP6" i="3"/>
  <c r="BR8" i="3"/>
  <c r="BR9" i="3"/>
  <c r="BR10" i="3"/>
  <c r="BR11" i="3"/>
  <c r="BR20" i="3"/>
  <c r="BR29" i="3"/>
  <c r="BR32" i="3"/>
  <c r="BR35" i="3"/>
  <c r="BR38" i="3"/>
  <c r="BR41" i="3"/>
  <c r="BR44" i="3"/>
  <c r="BR47" i="3"/>
  <c r="BR15" i="3"/>
  <c r="BR21" i="3"/>
  <c r="BR22" i="3"/>
  <c r="BR30" i="3"/>
  <c r="BR39" i="3"/>
  <c r="BR48" i="3"/>
  <c r="BR50" i="3"/>
  <c r="BR53" i="3"/>
  <c r="BR56" i="3"/>
  <c r="BR59" i="3"/>
  <c r="BR14" i="3"/>
  <c r="BR31" i="3"/>
  <c r="BR40" i="3"/>
  <c r="BR12" i="3"/>
  <c r="BR13" i="3"/>
  <c r="BR26" i="3"/>
  <c r="BR27" i="3"/>
  <c r="BR36" i="3"/>
  <c r="BR18" i="3"/>
  <c r="BR19" i="3"/>
  <c r="BR25" i="3"/>
  <c r="BR28" i="3"/>
  <c r="BR37" i="3"/>
  <c r="BR7" i="3"/>
  <c r="BR17" i="3"/>
  <c r="BR24" i="3"/>
  <c r="BR33" i="3"/>
  <c r="BR42" i="3"/>
  <c r="BR51" i="3"/>
  <c r="BR54" i="3"/>
  <c r="BR57" i="3"/>
  <c r="BR60" i="3"/>
  <c r="BR63" i="3"/>
  <c r="BR66" i="3"/>
  <c r="BR16" i="3"/>
  <c r="BR34" i="3"/>
  <c r="BR46" i="3"/>
  <c r="BR64" i="3"/>
  <c r="BR23" i="3"/>
  <c r="BR55" i="3"/>
  <c r="BR65" i="3"/>
  <c r="BR43" i="3"/>
  <c r="BR61" i="3"/>
  <c r="BR45" i="3"/>
  <c r="BR49" i="3"/>
  <c r="BR58" i="3"/>
  <c r="BR62" i="3"/>
  <c r="BR6" i="3"/>
  <c r="BR52" i="3"/>
  <c r="BX7" i="3"/>
  <c r="BX12" i="3"/>
  <c r="BX32" i="3"/>
  <c r="BX35" i="3"/>
  <c r="BX13" i="3"/>
  <c r="BX20" i="3"/>
  <c r="BX53" i="3"/>
  <c r="BX56" i="3"/>
  <c r="BX27" i="3"/>
  <c r="BX36" i="3"/>
  <c r="BX37" i="3"/>
  <c r="BX10" i="3"/>
  <c r="BX22" i="3"/>
  <c r="BX34" i="3"/>
  <c r="BX60" i="3"/>
  <c r="BX63" i="3"/>
  <c r="BX49" i="3"/>
  <c r="BX58" i="3"/>
  <c r="BX48" i="3"/>
  <c r="BX52" i="3"/>
  <c r="BO8" i="3"/>
  <c r="BO11" i="3"/>
  <c r="BO14" i="3"/>
  <c r="BO17" i="3"/>
  <c r="BO20" i="3"/>
  <c r="BO23" i="3"/>
  <c r="BO26" i="3"/>
  <c r="BO10" i="3"/>
  <c r="BO7" i="3"/>
  <c r="BO13" i="3"/>
  <c r="BO22" i="3"/>
  <c r="BO19" i="3"/>
  <c r="BO32" i="3"/>
  <c r="BO41" i="3"/>
  <c r="BO12" i="3"/>
  <c r="BO18" i="3"/>
  <c r="BO25" i="3"/>
  <c r="BO28" i="3"/>
  <c r="BO33" i="3"/>
  <c r="BO37" i="3"/>
  <c r="BO42" i="3"/>
  <c r="BO9" i="3"/>
  <c r="BO24" i="3"/>
  <c r="BO29" i="3"/>
  <c r="BO38" i="3"/>
  <c r="BO16" i="3"/>
  <c r="BO30" i="3"/>
  <c r="BO34" i="3"/>
  <c r="BO39" i="3"/>
  <c r="BO43" i="3"/>
  <c r="BO15" i="3"/>
  <c r="BO35" i="3"/>
  <c r="BO44" i="3"/>
  <c r="BO6" i="3"/>
  <c r="BO50" i="3"/>
  <c r="BO54" i="3"/>
  <c r="BO59" i="3"/>
  <c r="BO66" i="3"/>
  <c r="BO40" i="3"/>
  <c r="BO45" i="3"/>
  <c r="BO47" i="3"/>
  <c r="BO49" i="3"/>
  <c r="BO58" i="3"/>
  <c r="BO62" i="3"/>
  <c r="BO27" i="3"/>
  <c r="BO53" i="3"/>
  <c r="BO57" i="3"/>
  <c r="BO63" i="3"/>
  <c r="BO21" i="3"/>
  <c r="BO52" i="3"/>
  <c r="BO64" i="3"/>
  <c r="BO36" i="3"/>
  <c r="BO46" i="3"/>
  <c r="BO48" i="3"/>
  <c r="BO51" i="3"/>
  <c r="BO56" i="3"/>
  <c r="BO60" i="3"/>
  <c r="BO31" i="3"/>
  <c r="BO55" i="3"/>
  <c r="BO61" i="3"/>
  <c r="BO65" i="3"/>
  <c r="BI8" i="3"/>
  <c r="BI11" i="3"/>
  <c r="BI14" i="3"/>
  <c r="BI17" i="3"/>
  <c r="BI20" i="3"/>
  <c r="BI23" i="3"/>
  <c r="BI26" i="3"/>
  <c r="BI9" i="3"/>
  <c r="BI10" i="3"/>
  <c r="BI7" i="3"/>
  <c r="BI12" i="3"/>
  <c r="BI21" i="3"/>
  <c r="BI15" i="3"/>
  <c r="BI31" i="3"/>
  <c r="BI36" i="3"/>
  <c r="BI40" i="3"/>
  <c r="BI45" i="3"/>
  <c r="BI49" i="3"/>
  <c r="BI13" i="3"/>
  <c r="BI27" i="3"/>
  <c r="BI32" i="3"/>
  <c r="BI41" i="3"/>
  <c r="BI19" i="3"/>
  <c r="BI28" i="3"/>
  <c r="BI33" i="3"/>
  <c r="BI37" i="3"/>
  <c r="BI42" i="3"/>
  <c r="BI18" i="3"/>
  <c r="BI25" i="3"/>
  <c r="BI29" i="3"/>
  <c r="BI38" i="3"/>
  <c r="BI24" i="3"/>
  <c r="BI30" i="3"/>
  <c r="BI34" i="3"/>
  <c r="BI39" i="3"/>
  <c r="BI43" i="3"/>
  <c r="BI48" i="3"/>
  <c r="BI6" i="3"/>
  <c r="BI51" i="3"/>
  <c r="BI56" i="3"/>
  <c r="BI60" i="3"/>
  <c r="BI61" i="3"/>
  <c r="BI65" i="3"/>
  <c r="BI35" i="3"/>
  <c r="BI46" i="3"/>
  <c r="BI55" i="3"/>
  <c r="BI66" i="3"/>
  <c r="BI50" i="3"/>
  <c r="BI54" i="3"/>
  <c r="BI59" i="3"/>
  <c r="BI62" i="3"/>
  <c r="BI44" i="3"/>
  <c r="BI58" i="3"/>
  <c r="BI63" i="3"/>
  <c r="BI22" i="3"/>
  <c r="BI47" i="3"/>
  <c r="BI53" i="3"/>
  <c r="BI57" i="3"/>
  <c r="BI64" i="3"/>
  <c r="BI16" i="3"/>
  <c r="BI52" i="3"/>
  <c r="R17" i="5"/>
  <c r="BV7" i="3"/>
  <c r="BV8" i="3"/>
  <c r="BV13" i="3"/>
  <c r="BV22" i="3"/>
  <c r="BV28" i="3"/>
  <c r="BV31" i="3"/>
  <c r="BV34" i="3"/>
  <c r="BV37" i="3"/>
  <c r="BV40" i="3"/>
  <c r="BV43" i="3"/>
  <c r="BV46" i="3"/>
  <c r="BV11" i="3"/>
  <c r="BV12" i="3"/>
  <c r="BV18" i="3"/>
  <c r="BV25" i="3"/>
  <c r="BV32" i="3"/>
  <c r="BV41" i="3"/>
  <c r="BV49" i="3"/>
  <c r="BV52" i="3"/>
  <c r="BV55" i="3"/>
  <c r="BV58" i="3"/>
  <c r="BV10" i="3"/>
  <c r="BV17" i="3"/>
  <c r="BV23" i="3"/>
  <c r="BV24" i="3"/>
  <c r="BV33" i="3"/>
  <c r="BV42" i="3"/>
  <c r="BV16" i="3"/>
  <c r="BV29" i="3"/>
  <c r="BV38" i="3"/>
  <c r="BV9" i="3"/>
  <c r="BV14" i="3"/>
  <c r="BV15" i="3"/>
  <c r="BV30" i="3"/>
  <c r="BV39" i="3"/>
  <c r="BV20" i="3"/>
  <c r="BV21" i="3"/>
  <c r="BV35" i="3"/>
  <c r="BV44" i="3"/>
  <c r="BV50" i="3"/>
  <c r="BV53" i="3"/>
  <c r="BV56" i="3"/>
  <c r="BV59" i="3"/>
  <c r="BV62" i="3"/>
  <c r="BV65" i="3"/>
  <c r="BV19" i="3"/>
  <c r="BV66" i="3"/>
  <c r="BV6" i="3"/>
  <c r="BV26" i="3"/>
  <c r="BV57" i="3"/>
  <c r="BV48" i="3"/>
  <c r="BV63" i="3"/>
  <c r="BV27" i="3"/>
  <c r="BV51" i="3"/>
  <c r="BV64" i="3"/>
  <c r="BV60" i="3"/>
  <c r="BV36" i="3"/>
  <c r="BV45" i="3"/>
  <c r="BV47" i="3"/>
  <c r="BV54" i="3"/>
  <c r="BV61" i="3"/>
  <c r="S17" i="5"/>
  <c r="BW9" i="3"/>
  <c r="BW12" i="3"/>
  <c r="BW15" i="3"/>
  <c r="BW18" i="3"/>
  <c r="BW21" i="3"/>
  <c r="BW24" i="3"/>
  <c r="BW7" i="3"/>
  <c r="BW8" i="3"/>
  <c r="BW17" i="3"/>
  <c r="BW26" i="3"/>
  <c r="BW19" i="3"/>
  <c r="BW27" i="3"/>
  <c r="BW36" i="3"/>
  <c r="BW45" i="3"/>
  <c r="BW11" i="3"/>
  <c r="BW25" i="3"/>
  <c r="BW28" i="3"/>
  <c r="BW32" i="3"/>
  <c r="BW37" i="3"/>
  <c r="BW41" i="3"/>
  <c r="BW10" i="3"/>
  <c r="BW23" i="3"/>
  <c r="BW33" i="3"/>
  <c r="BW42" i="3"/>
  <c r="BW16" i="3"/>
  <c r="BW22" i="3"/>
  <c r="BW29" i="3"/>
  <c r="BW34" i="3"/>
  <c r="BW38" i="3"/>
  <c r="BW43" i="3"/>
  <c r="BW14" i="3"/>
  <c r="BW30" i="3"/>
  <c r="BW39" i="3"/>
  <c r="BW48" i="3"/>
  <c r="BW31" i="3"/>
  <c r="BW47" i="3"/>
  <c r="BW49" i="3"/>
  <c r="BW54" i="3"/>
  <c r="BW58" i="3"/>
  <c r="BW61" i="3"/>
  <c r="BW13" i="3"/>
  <c r="BW53" i="3"/>
  <c r="BW62" i="3"/>
  <c r="BW66" i="3"/>
  <c r="BW20" i="3"/>
  <c r="BW40" i="3"/>
  <c r="BW46" i="3"/>
  <c r="BW52" i="3"/>
  <c r="BW57" i="3"/>
  <c r="BW35" i="3"/>
  <c r="BW56" i="3"/>
  <c r="BW63" i="3"/>
  <c r="BW51" i="3"/>
  <c r="BW55" i="3"/>
  <c r="BW64" i="3"/>
  <c r="BW44" i="3"/>
  <c r="BW50" i="3"/>
  <c r="BW59" i="3"/>
  <c r="BW60" i="3"/>
  <c r="BW65" i="3"/>
  <c r="BW6" i="3"/>
  <c r="BU8" i="3"/>
  <c r="BU11" i="3"/>
  <c r="BU14" i="3"/>
  <c r="BU17" i="3"/>
  <c r="BU20" i="3"/>
  <c r="BU23" i="3"/>
  <c r="BU26" i="3"/>
  <c r="BU7" i="3"/>
  <c r="BU9" i="3"/>
  <c r="BU18" i="3"/>
  <c r="BU10" i="3"/>
  <c r="BU24" i="3"/>
  <c r="BU28" i="3"/>
  <c r="BU33" i="3"/>
  <c r="BU37" i="3"/>
  <c r="BU42" i="3"/>
  <c r="BU46" i="3"/>
  <c r="BU16" i="3"/>
  <c r="BU29" i="3"/>
  <c r="BU38" i="3"/>
  <c r="BU15" i="3"/>
  <c r="BU22" i="3"/>
  <c r="BU30" i="3"/>
  <c r="BU34" i="3"/>
  <c r="BU39" i="3"/>
  <c r="BU43" i="3"/>
  <c r="BU21" i="3"/>
  <c r="BU35" i="3"/>
  <c r="BU44" i="3"/>
  <c r="BU13" i="3"/>
  <c r="BU19" i="3"/>
  <c r="BU27" i="3"/>
  <c r="BU31" i="3"/>
  <c r="BU36" i="3"/>
  <c r="BU40" i="3"/>
  <c r="BU45" i="3"/>
  <c r="BU6" i="3"/>
  <c r="BU53" i="3"/>
  <c r="BU57" i="3"/>
  <c r="BU62" i="3"/>
  <c r="BU48" i="3"/>
  <c r="BU52" i="3"/>
  <c r="BU63" i="3"/>
  <c r="BU32" i="3"/>
  <c r="BU51" i="3"/>
  <c r="BU56" i="3"/>
  <c r="BU64" i="3"/>
  <c r="BU55" i="3"/>
  <c r="BU60" i="3"/>
  <c r="BU41" i="3"/>
  <c r="BU47" i="3"/>
  <c r="BU50" i="3"/>
  <c r="BU54" i="3"/>
  <c r="BU59" i="3"/>
  <c r="BU61" i="3"/>
  <c r="BU65" i="3"/>
  <c r="BU12" i="3"/>
  <c r="BU25" i="3"/>
  <c r="BU49" i="3"/>
  <c r="BU58" i="3"/>
  <c r="BU66" i="3"/>
  <c r="AK51" i="3"/>
  <c r="AO6" i="3"/>
  <c r="M16" i="5"/>
  <c r="AK64" i="3"/>
  <c r="AK6" i="3"/>
  <c r="AL6" i="3" s="1"/>
  <c r="AM6" i="3" s="1"/>
  <c r="AK20" i="3"/>
  <c r="AK18" i="3"/>
  <c r="AK35" i="3"/>
  <c r="F16" i="5"/>
  <c r="AK10" i="3"/>
  <c r="AK23" i="3"/>
  <c r="AK13" i="3"/>
  <c r="AK47" i="3"/>
  <c r="AK31" i="3"/>
  <c r="AK11" i="3"/>
  <c r="AK22" i="3"/>
  <c r="AK32" i="3"/>
  <c r="AK28" i="3"/>
  <c r="AK40" i="3"/>
  <c r="AK30" i="3"/>
  <c r="AK61" i="3"/>
  <c r="AK42" i="3"/>
  <c r="AK49" i="3"/>
  <c r="AK15" i="3"/>
  <c r="AK29" i="3"/>
  <c r="AK55" i="3"/>
  <c r="AK65" i="3"/>
  <c r="AK33" i="3"/>
  <c r="Z10" i="4"/>
  <c r="AK53" i="3"/>
  <c r="AK25" i="3"/>
  <c r="AK41" i="3"/>
  <c r="AK27" i="3"/>
  <c r="AK62" i="3"/>
  <c r="AK54" i="3"/>
  <c r="H16" i="5"/>
  <c r="H17" i="5" s="1"/>
  <c r="AK16" i="3"/>
  <c r="AK43" i="3"/>
  <c r="O16" i="5"/>
  <c r="O17" i="5" s="1"/>
  <c r="AK19" i="3"/>
  <c r="AK7" i="3"/>
  <c r="AL7" i="3" s="1"/>
  <c r="AM7" i="3" s="1"/>
  <c r="AK21" i="3"/>
  <c r="AK59" i="3"/>
  <c r="AK39" i="3"/>
  <c r="AK56" i="3"/>
  <c r="AK46" i="3"/>
  <c r="AK12" i="3"/>
  <c r="AK34" i="3"/>
  <c r="AK24" i="3"/>
  <c r="AK45" i="3"/>
  <c r="AK14" i="3"/>
  <c r="AK37" i="3"/>
  <c r="AK44" i="3"/>
  <c r="AK26" i="3"/>
  <c r="AK17" i="3"/>
  <c r="AK48" i="3"/>
  <c r="AK52" i="3"/>
  <c r="AK9" i="3"/>
  <c r="AK60" i="3"/>
  <c r="AK57" i="3"/>
  <c r="AK38" i="3"/>
  <c r="AK36" i="3"/>
  <c r="AK50" i="3"/>
  <c r="AK66" i="3"/>
  <c r="AK63" i="3"/>
  <c r="AK58" i="3"/>
  <c r="AK8" i="3"/>
  <c r="W14" i="5"/>
  <c r="Z8" i="4"/>
  <c r="Z7" i="4"/>
  <c r="Z11" i="4"/>
  <c r="Z12" i="4"/>
  <c r="Q17" i="5"/>
  <c r="G17" i="5"/>
  <c r="B16" i="5"/>
  <c r="W10" i="5"/>
  <c r="P17" i="5"/>
  <c r="C17" i="5"/>
  <c r="H41" i="6"/>
  <c r="H35" i="6"/>
  <c r="H29" i="6"/>
  <c r="H38" i="6"/>
  <c r="H32" i="6"/>
  <c r="H26" i="6"/>
  <c r="H43" i="6"/>
  <c r="H37" i="6"/>
  <c r="H31" i="6"/>
  <c r="H25" i="6"/>
  <c r="H34" i="6"/>
  <c r="H23" i="6"/>
  <c r="H40" i="6"/>
  <c r="H28" i="6"/>
  <c r="H39" i="6"/>
  <c r="H27" i="6"/>
  <c r="H36" i="6"/>
  <c r="H33" i="6"/>
  <c r="H24" i="6"/>
  <c r="H42" i="6"/>
  <c r="H30" i="6"/>
  <c r="J16" i="5"/>
  <c r="E17" i="5"/>
  <c r="K17" i="5"/>
  <c r="Z6" i="4"/>
  <c r="L17" i="5"/>
  <c r="D17" i="5"/>
  <c r="N17" i="5"/>
  <c r="Z9" i="4"/>
  <c r="Z13" i="4"/>
  <c r="AB25" i="6" l="1"/>
  <c r="AB23" i="6"/>
  <c r="AB41" i="6"/>
  <c r="BM41" i="3"/>
  <c r="BM31" i="3"/>
  <c r="BX64" i="3"/>
  <c r="BX46" i="3"/>
  <c r="BX65" i="3"/>
  <c r="BX57" i="3"/>
  <c r="BX15" i="3"/>
  <c r="BX28" i="3"/>
  <c r="BX19" i="3"/>
  <c r="BX50" i="3"/>
  <c r="BX47" i="3"/>
  <c r="BX29" i="3"/>
  <c r="BX9" i="3"/>
  <c r="BM66" i="3"/>
  <c r="BM15" i="3"/>
  <c r="BX55" i="3"/>
  <c r="BX14" i="3"/>
  <c r="BX45" i="3"/>
  <c r="BX54" i="3"/>
  <c r="BX42" i="3"/>
  <c r="BX24" i="3"/>
  <c r="BX18" i="3"/>
  <c r="BX40" i="3"/>
  <c r="BX44" i="3"/>
  <c r="BX25" i="3"/>
  <c r="T17" i="5"/>
  <c r="CR12" i="3" s="1"/>
  <c r="BM12" i="3"/>
  <c r="BM38" i="3"/>
  <c r="BX6" i="3"/>
  <c r="BX62" i="3"/>
  <c r="BX39" i="3"/>
  <c r="BX51" i="3"/>
  <c r="BX33" i="3"/>
  <c r="BX17" i="3"/>
  <c r="BX8" i="3"/>
  <c r="BX31" i="3"/>
  <c r="BX41" i="3"/>
  <c r="BX21" i="3"/>
  <c r="BM64" i="3"/>
  <c r="BM19" i="3"/>
  <c r="BX30" i="3"/>
  <c r="BX61" i="3"/>
  <c r="BX66" i="3"/>
  <c r="BX43" i="3"/>
  <c r="BX23" i="3"/>
  <c r="BX11" i="3"/>
  <c r="BX59" i="3"/>
  <c r="BX26" i="3"/>
  <c r="BX38" i="3"/>
  <c r="BM58" i="3"/>
  <c r="BM61" i="3"/>
  <c r="BM65" i="3"/>
  <c r="BM56" i="3"/>
  <c r="BM53" i="3"/>
  <c r="BM36" i="3"/>
  <c r="BM21" i="3"/>
  <c r="BM43" i="3"/>
  <c r="BM33" i="3"/>
  <c r="BM16" i="3"/>
  <c r="AB31" i="6"/>
  <c r="I17" i="5"/>
  <c r="BM59" i="3"/>
  <c r="BM60" i="3"/>
  <c r="BM52" i="3"/>
  <c r="BM49" i="3"/>
  <c r="BM32" i="3"/>
  <c r="BM44" i="3"/>
  <c r="BM34" i="3"/>
  <c r="BM18" i="3"/>
  <c r="BM7" i="3"/>
  <c r="BM55" i="3"/>
  <c r="BM51" i="3"/>
  <c r="BM6" i="3"/>
  <c r="BM37" i="3"/>
  <c r="BM27" i="3"/>
  <c r="BM39" i="3"/>
  <c r="BM17" i="3"/>
  <c r="BM23" i="3"/>
  <c r="BM62" i="3"/>
  <c r="BM50" i="3"/>
  <c r="BM48" i="3"/>
  <c r="BM57" i="3"/>
  <c r="BM26" i="3"/>
  <c r="BM20" i="3"/>
  <c r="BM35" i="3"/>
  <c r="BM47" i="3"/>
  <c r="BM14" i="3"/>
  <c r="BM54" i="3"/>
  <c r="BM28" i="3"/>
  <c r="BM46" i="3"/>
  <c r="BM63" i="3"/>
  <c r="BM45" i="3"/>
  <c r="BM40" i="3"/>
  <c r="BM30" i="3"/>
  <c r="BM42" i="3"/>
  <c r="BM25" i="3"/>
  <c r="AL56" i="3"/>
  <c r="AM56" i="3" s="1"/>
  <c r="AL55" i="3"/>
  <c r="AM55" i="3" s="1"/>
  <c r="AL32" i="3"/>
  <c r="AM32" i="3" s="1"/>
  <c r="AL53" i="3"/>
  <c r="AM53" i="3" s="1"/>
  <c r="AL28" i="3"/>
  <c r="AM28" i="3" s="1"/>
  <c r="BM29" i="3"/>
  <c r="BM9" i="3"/>
  <c r="BM13" i="3"/>
  <c r="AB43" i="6"/>
  <c r="AB33" i="6"/>
  <c r="AB26" i="6"/>
  <c r="BM24" i="3"/>
  <c r="BM8" i="3"/>
  <c r="BM10" i="3"/>
  <c r="AB35" i="6"/>
  <c r="AB24" i="6"/>
  <c r="AB27" i="6"/>
  <c r="BM11" i="3"/>
  <c r="AB42" i="6"/>
  <c r="AB38" i="6"/>
  <c r="AB34" i="6"/>
  <c r="AL19" i="3"/>
  <c r="AM19" i="3" s="1"/>
  <c r="AL52" i="3"/>
  <c r="AM52" i="3" s="1"/>
  <c r="AL26" i="3"/>
  <c r="AM26" i="3" s="1"/>
  <c r="AL22" i="3"/>
  <c r="AM22" i="3" s="1"/>
  <c r="AV23" i="6" a="1"/>
  <c r="AV28" i="6" s="1"/>
  <c r="AL54" i="3"/>
  <c r="AM54" i="3" s="1"/>
  <c r="AL65" i="3"/>
  <c r="AM65" i="3" s="1"/>
  <c r="AL64" i="3"/>
  <c r="AM64" i="3" s="1"/>
  <c r="M17" i="5"/>
  <c r="BQ9" i="3"/>
  <c r="BQ12" i="3"/>
  <c r="BQ15" i="3"/>
  <c r="BQ18" i="3"/>
  <c r="BQ21" i="3"/>
  <c r="BQ24" i="3"/>
  <c r="BQ7" i="3"/>
  <c r="BQ16" i="3"/>
  <c r="BQ25" i="3"/>
  <c r="BQ8" i="3"/>
  <c r="BQ14" i="3"/>
  <c r="BQ31" i="3"/>
  <c r="BQ35" i="3"/>
  <c r="BQ40" i="3"/>
  <c r="BQ44" i="3"/>
  <c r="BQ13" i="3"/>
  <c r="BQ20" i="3"/>
  <c r="BQ26" i="3"/>
  <c r="BQ27" i="3"/>
  <c r="BQ36" i="3"/>
  <c r="BQ19" i="3"/>
  <c r="BQ28" i="3"/>
  <c r="BQ32" i="3"/>
  <c r="BQ37" i="3"/>
  <c r="BQ41" i="3"/>
  <c r="BQ11" i="3"/>
  <c r="BQ17" i="3"/>
  <c r="BQ33" i="3"/>
  <c r="BQ42" i="3"/>
  <c r="BQ23" i="3"/>
  <c r="BQ29" i="3"/>
  <c r="BQ34" i="3"/>
  <c r="BQ38" i="3"/>
  <c r="BQ43" i="3"/>
  <c r="BQ47" i="3"/>
  <c r="BQ51" i="3"/>
  <c r="BQ55" i="3"/>
  <c r="BQ60" i="3"/>
  <c r="BQ65" i="3"/>
  <c r="BQ10" i="3"/>
  <c r="BQ50" i="3"/>
  <c r="BQ59" i="3"/>
  <c r="BQ61" i="3"/>
  <c r="BQ45" i="3"/>
  <c r="BQ49" i="3"/>
  <c r="BQ54" i="3"/>
  <c r="BQ58" i="3"/>
  <c r="BQ62" i="3"/>
  <c r="BQ66" i="3"/>
  <c r="BQ30" i="3"/>
  <c r="BQ53" i="3"/>
  <c r="BQ52" i="3"/>
  <c r="BQ57" i="3"/>
  <c r="BQ63" i="3"/>
  <c r="BQ6" i="3"/>
  <c r="BQ22" i="3"/>
  <c r="BQ39" i="3"/>
  <c r="BQ46" i="3"/>
  <c r="BQ48" i="3"/>
  <c r="BQ56" i="3"/>
  <c r="BQ64" i="3"/>
  <c r="CQ9" i="3"/>
  <c r="CQ12" i="3"/>
  <c r="CQ15" i="3"/>
  <c r="CQ18" i="3"/>
  <c r="CQ21" i="3"/>
  <c r="CQ24" i="3"/>
  <c r="CQ27" i="3"/>
  <c r="CQ8" i="3"/>
  <c r="CQ11" i="3"/>
  <c r="CQ14" i="3"/>
  <c r="CQ17" i="3"/>
  <c r="CQ20" i="3"/>
  <c r="CQ23" i="3"/>
  <c r="CQ26" i="3"/>
  <c r="CQ7" i="3"/>
  <c r="CQ10" i="3"/>
  <c r="CQ13" i="3"/>
  <c r="CQ16" i="3"/>
  <c r="CQ19" i="3"/>
  <c r="CQ22" i="3"/>
  <c r="CQ25" i="3"/>
  <c r="CQ28" i="3"/>
  <c r="CQ31" i="3"/>
  <c r="CQ34" i="3"/>
  <c r="CQ33" i="3"/>
  <c r="CQ37" i="3"/>
  <c r="CQ40" i="3"/>
  <c r="CQ43" i="3"/>
  <c r="CQ29" i="3"/>
  <c r="CQ30" i="3"/>
  <c r="CQ35" i="3"/>
  <c r="CQ38" i="3"/>
  <c r="CQ41" i="3"/>
  <c r="CQ44" i="3"/>
  <c r="CQ47" i="3"/>
  <c r="CQ50" i="3"/>
  <c r="CQ53" i="3"/>
  <c r="CQ56" i="3"/>
  <c r="CQ59" i="3"/>
  <c r="CQ62" i="3"/>
  <c r="CQ65" i="3"/>
  <c r="CQ51" i="3"/>
  <c r="CQ60" i="3"/>
  <c r="CQ36" i="3"/>
  <c r="CQ52" i="3"/>
  <c r="CQ61" i="3"/>
  <c r="CQ48" i="3"/>
  <c r="CQ57" i="3"/>
  <c r="CQ66" i="3"/>
  <c r="CQ39" i="3"/>
  <c r="CQ49" i="3"/>
  <c r="CQ58" i="3"/>
  <c r="CQ45" i="3"/>
  <c r="CQ54" i="3"/>
  <c r="CQ63" i="3"/>
  <c r="CQ6" i="3"/>
  <c r="CQ55" i="3"/>
  <c r="CQ42" i="3"/>
  <c r="CQ64" i="3"/>
  <c r="CQ32" i="3"/>
  <c r="CQ46" i="3"/>
  <c r="CR9" i="3"/>
  <c r="CR24" i="3"/>
  <c r="CR27" i="3"/>
  <c r="CR13" i="3"/>
  <c r="CR23" i="3"/>
  <c r="CR20" i="3"/>
  <c r="CR29" i="3"/>
  <c r="CR26" i="3"/>
  <c r="CR31" i="3"/>
  <c r="CR55" i="3"/>
  <c r="CR64" i="3"/>
  <c r="CR60" i="3"/>
  <c r="CR65" i="3"/>
  <c r="CR61" i="3"/>
  <c r="CR35" i="3"/>
  <c r="CR62" i="3"/>
  <c r="CR66" i="3"/>
  <c r="CR25" i="3"/>
  <c r="CR34" i="3"/>
  <c r="CR59" i="3"/>
  <c r="CR54" i="3"/>
  <c r="BN7" i="3"/>
  <c r="BN8" i="3"/>
  <c r="BN9" i="3"/>
  <c r="BN18" i="3"/>
  <c r="BN27" i="3"/>
  <c r="BN30" i="3"/>
  <c r="BN33" i="3"/>
  <c r="BN36" i="3"/>
  <c r="BN39" i="3"/>
  <c r="BN42" i="3"/>
  <c r="BN45" i="3"/>
  <c r="BN48" i="3"/>
  <c r="BN12" i="3"/>
  <c r="BN25" i="3"/>
  <c r="BN26" i="3"/>
  <c r="BN28" i="3"/>
  <c r="BN37" i="3"/>
  <c r="BN46" i="3"/>
  <c r="BN51" i="3"/>
  <c r="BN54" i="3"/>
  <c r="BN57" i="3"/>
  <c r="BN60" i="3"/>
  <c r="BN11" i="3"/>
  <c r="BN24" i="3"/>
  <c r="BN29" i="3"/>
  <c r="BN38" i="3"/>
  <c r="BN16" i="3"/>
  <c r="BN17" i="3"/>
  <c r="BN23" i="3"/>
  <c r="BN34" i="3"/>
  <c r="BN43" i="3"/>
  <c r="BN15" i="3"/>
  <c r="BN22" i="3"/>
  <c r="BN35" i="3"/>
  <c r="BN44" i="3"/>
  <c r="BN10" i="3"/>
  <c r="BN14" i="3"/>
  <c r="BN21" i="3"/>
  <c r="BN31" i="3"/>
  <c r="BN40" i="3"/>
  <c r="BN49" i="3"/>
  <c r="BN52" i="3"/>
  <c r="BN55" i="3"/>
  <c r="BN58" i="3"/>
  <c r="BN61" i="3"/>
  <c r="BN64" i="3"/>
  <c r="BN13" i="3"/>
  <c r="BN47" i="3"/>
  <c r="BN62" i="3"/>
  <c r="BN6" i="3"/>
  <c r="BN20" i="3"/>
  <c r="BN32" i="3"/>
  <c r="BN53" i="3"/>
  <c r="BN63" i="3"/>
  <c r="BN41" i="3"/>
  <c r="BN56" i="3"/>
  <c r="BN65" i="3"/>
  <c r="BN19" i="3"/>
  <c r="BN50" i="3"/>
  <c r="BN59" i="3"/>
  <c r="BN66" i="3"/>
  <c r="CN7" i="3"/>
  <c r="CN10" i="3"/>
  <c r="CN13" i="3"/>
  <c r="CN16" i="3"/>
  <c r="CN19" i="3"/>
  <c r="CN22" i="3"/>
  <c r="CN25" i="3"/>
  <c r="CN28" i="3"/>
  <c r="CN9" i="3"/>
  <c r="CN12" i="3"/>
  <c r="CN15" i="3"/>
  <c r="CN11" i="3"/>
  <c r="CN21" i="3"/>
  <c r="CN30" i="3"/>
  <c r="CN20" i="3"/>
  <c r="CN14" i="3"/>
  <c r="CN18" i="3"/>
  <c r="CN27" i="3"/>
  <c r="CN26" i="3"/>
  <c r="CN8" i="3"/>
  <c r="CN17" i="3"/>
  <c r="CN24" i="3"/>
  <c r="CN29" i="3"/>
  <c r="CN33" i="3"/>
  <c r="CN35" i="3"/>
  <c r="CN40" i="3"/>
  <c r="CN44" i="3"/>
  <c r="CN53" i="3"/>
  <c r="CN62" i="3"/>
  <c r="CN39" i="3"/>
  <c r="CN45" i="3"/>
  <c r="CN49" i="3"/>
  <c r="CN54" i="3"/>
  <c r="CN58" i="3"/>
  <c r="CN63" i="3"/>
  <c r="CN6" i="3"/>
  <c r="CN31" i="3"/>
  <c r="CN38" i="3"/>
  <c r="CN43" i="3"/>
  <c r="CN50" i="3"/>
  <c r="CN59" i="3"/>
  <c r="CN23" i="3"/>
  <c r="CN32" i="3"/>
  <c r="CN34" i="3"/>
  <c r="CN42" i="3"/>
  <c r="CN46" i="3"/>
  <c r="CN51" i="3"/>
  <c r="CN55" i="3"/>
  <c r="CN60" i="3"/>
  <c r="CN64" i="3"/>
  <c r="CN37" i="3"/>
  <c r="CN41" i="3"/>
  <c r="CN47" i="3"/>
  <c r="CN56" i="3"/>
  <c r="CN65" i="3"/>
  <c r="CN66" i="3"/>
  <c r="CN61" i="3"/>
  <c r="CN48" i="3"/>
  <c r="CN36" i="3"/>
  <c r="CN57" i="3"/>
  <c r="CN52" i="3"/>
  <c r="BS7" i="3"/>
  <c r="BS10" i="3"/>
  <c r="BS13" i="3"/>
  <c r="BS16" i="3"/>
  <c r="BS19" i="3"/>
  <c r="BS22" i="3"/>
  <c r="BS25" i="3"/>
  <c r="BS8" i="3"/>
  <c r="BS9" i="3"/>
  <c r="BS15" i="3"/>
  <c r="BS24" i="3"/>
  <c r="BS23" i="3"/>
  <c r="BS34" i="3"/>
  <c r="BS43" i="3"/>
  <c r="BS21" i="3"/>
  <c r="BS30" i="3"/>
  <c r="BS35" i="3"/>
  <c r="BS39" i="3"/>
  <c r="BS44" i="3"/>
  <c r="BS14" i="3"/>
  <c r="BS20" i="3"/>
  <c r="BS31" i="3"/>
  <c r="BS40" i="3"/>
  <c r="BS12" i="3"/>
  <c r="BS26" i="3"/>
  <c r="BS27" i="3"/>
  <c r="BS32" i="3"/>
  <c r="BS36" i="3"/>
  <c r="BS41" i="3"/>
  <c r="BS11" i="3"/>
  <c r="BS18" i="3"/>
  <c r="BS28" i="3"/>
  <c r="BS37" i="3"/>
  <c r="BS46" i="3"/>
  <c r="BS42" i="3"/>
  <c r="BS48" i="3"/>
  <c r="BS52" i="3"/>
  <c r="BS56" i="3"/>
  <c r="BS29" i="3"/>
  <c r="BS51" i="3"/>
  <c r="BS60" i="3"/>
  <c r="BS64" i="3"/>
  <c r="BS17" i="3"/>
  <c r="BS50" i="3"/>
  <c r="BS55" i="3"/>
  <c r="BS59" i="3"/>
  <c r="BS65" i="3"/>
  <c r="BS6" i="3"/>
  <c r="BS38" i="3"/>
  <c r="BS47" i="3"/>
  <c r="BS54" i="3"/>
  <c r="BS61" i="3"/>
  <c r="BS66" i="3"/>
  <c r="BS33" i="3"/>
  <c r="BS45" i="3"/>
  <c r="BS49" i="3"/>
  <c r="BS53" i="3"/>
  <c r="BS58" i="3"/>
  <c r="BS62" i="3"/>
  <c r="BS57" i="3"/>
  <c r="BS63" i="3"/>
  <c r="CL9" i="3"/>
  <c r="CL12" i="3"/>
  <c r="CL15" i="3"/>
  <c r="CL18" i="3"/>
  <c r="CL21" i="3"/>
  <c r="CL24" i="3"/>
  <c r="CL27" i="3"/>
  <c r="CL8" i="3"/>
  <c r="CL11" i="3"/>
  <c r="CL14" i="3"/>
  <c r="CL17" i="3"/>
  <c r="CL20" i="3"/>
  <c r="CL7" i="3"/>
  <c r="CL16" i="3"/>
  <c r="CL19" i="3"/>
  <c r="CL28" i="3"/>
  <c r="CL26" i="3"/>
  <c r="CL10" i="3"/>
  <c r="CL25" i="3"/>
  <c r="CL29" i="3"/>
  <c r="CL23" i="3"/>
  <c r="CL30" i="3"/>
  <c r="CL6" i="3"/>
  <c r="CL39" i="3"/>
  <c r="CL43" i="3"/>
  <c r="CL45" i="3"/>
  <c r="CL50" i="3"/>
  <c r="CL54" i="3"/>
  <c r="CL59" i="3"/>
  <c r="CL63" i="3"/>
  <c r="CL31" i="3"/>
  <c r="CL38" i="3"/>
  <c r="CL46" i="3"/>
  <c r="CL55" i="3"/>
  <c r="CL64" i="3"/>
  <c r="CL13" i="3"/>
  <c r="CL22" i="3"/>
  <c r="CL32" i="3"/>
  <c r="CL34" i="3"/>
  <c r="CL37" i="3"/>
  <c r="CL42" i="3"/>
  <c r="CL47" i="3"/>
  <c r="CL51" i="3"/>
  <c r="CL56" i="3"/>
  <c r="CL60" i="3"/>
  <c r="CL65" i="3"/>
  <c r="CL41" i="3"/>
  <c r="CL52" i="3"/>
  <c r="CL61" i="3"/>
  <c r="CL36" i="3"/>
  <c r="CL40" i="3"/>
  <c r="CL48" i="3"/>
  <c r="CL53" i="3"/>
  <c r="CL57" i="3"/>
  <c r="CL62" i="3"/>
  <c r="CL66" i="3"/>
  <c r="CL58" i="3"/>
  <c r="CL35" i="3"/>
  <c r="CL33" i="3"/>
  <c r="CL49" i="3"/>
  <c r="CL44" i="3"/>
  <c r="CI8" i="3"/>
  <c r="CI11" i="3"/>
  <c r="CI14" i="3"/>
  <c r="CI17" i="3"/>
  <c r="CI20" i="3"/>
  <c r="CI23" i="3"/>
  <c r="CI26" i="3"/>
  <c r="CI7" i="3"/>
  <c r="CI10" i="3"/>
  <c r="CI13" i="3"/>
  <c r="CI16" i="3"/>
  <c r="CI19" i="3"/>
  <c r="CI22" i="3"/>
  <c r="CI25" i="3"/>
  <c r="CI28" i="3"/>
  <c r="CI9" i="3"/>
  <c r="CI12" i="3"/>
  <c r="CI15" i="3"/>
  <c r="CI18" i="3"/>
  <c r="CI21" i="3"/>
  <c r="CI24" i="3"/>
  <c r="CI27" i="3"/>
  <c r="CI30" i="3"/>
  <c r="CI33" i="3"/>
  <c r="CI29" i="3"/>
  <c r="CI36" i="3"/>
  <c r="CI39" i="3"/>
  <c r="CI42" i="3"/>
  <c r="CI31" i="3"/>
  <c r="CI32" i="3"/>
  <c r="CI37" i="3"/>
  <c r="CI40" i="3"/>
  <c r="CI43" i="3"/>
  <c r="CI46" i="3"/>
  <c r="CI49" i="3"/>
  <c r="CI52" i="3"/>
  <c r="CI55" i="3"/>
  <c r="CI58" i="3"/>
  <c r="CI61" i="3"/>
  <c r="CI64" i="3"/>
  <c r="CI34" i="3"/>
  <c r="CI47" i="3"/>
  <c r="CI56" i="3"/>
  <c r="CI65" i="3"/>
  <c r="CI41" i="3"/>
  <c r="CI48" i="3"/>
  <c r="CI57" i="3"/>
  <c r="CI66" i="3"/>
  <c r="CI53" i="3"/>
  <c r="CI62" i="3"/>
  <c r="CI35" i="3"/>
  <c r="CI44" i="3"/>
  <c r="CI45" i="3"/>
  <c r="CI54" i="3"/>
  <c r="CI63" i="3"/>
  <c r="CI50" i="3"/>
  <c r="CI59" i="3"/>
  <c r="CI38" i="3"/>
  <c r="CI51" i="3"/>
  <c r="CI6" i="3"/>
  <c r="CI60" i="3"/>
  <c r="AL46" i="3"/>
  <c r="AM46" i="3" s="1"/>
  <c r="BJ9" i="3"/>
  <c r="BJ10" i="3"/>
  <c r="BJ7" i="3"/>
  <c r="BJ16" i="3"/>
  <c r="BJ25" i="3"/>
  <c r="BJ28" i="3"/>
  <c r="BJ31" i="3"/>
  <c r="BJ34" i="3"/>
  <c r="BJ37" i="3"/>
  <c r="BJ40" i="3"/>
  <c r="BJ43" i="3"/>
  <c r="BJ46" i="3"/>
  <c r="BJ49" i="3"/>
  <c r="BJ22" i="3"/>
  <c r="BJ35" i="3"/>
  <c r="BJ44" i="3"/>
  <c r="BJ52" i="3"/>
  <c r="BJ55" i="3"/>
  <c r="BJ58" i="3"/>
  <c r="BJ14" i="3"/>
  <c r="BJ15" i="3"/>
  <c r="BJ21" i="3"/>
  <c r="BJ36" i="3"/>
  <c r="BJ45" i="3"/>
  <c r="BJ13" i="3"/>
  <c r="BJ20" i="3"/>
  <c r="BJ26" i="3"/>
  <c r="BJ27" i="3"/>
  <c r="BJ32" i="3"/>
  <c r="BJ41" i="3"/>
  <c r="BJ12" i="3"/>
  <c r="BJ19" i="3"/>
  <c r="BJ33" i="3"/>
  <c r="BJ42" i="3"/>
  <c r="BJ11" i="3"/>
  <c r="BJ17" i="3"/>
  <c r="BJ18" i="3"/>
  <c r="BJ29" i="3"/>
  <c r="BJ38" i="3"/>
  <c r="BJ47" i="3"/>
  <c r="BJ50" i="3"/>
  <c r="BJ53" i="3"/>
  <c r="BJ56" i="3"/>
  <c r="BJ59" i="3"/>
  <c r="BJ62" i="3"/>
  <c r="BJ65" i="3"/>
  <c r="BJ8" i="3"/>
  <c r="BJ23" i="3"/>
  <c r="BJ48" i="3"/>
  <c r="BJ51" i="3"/>
  <c r="BJ60" i="3"/>
  <c r="BJ61" i="3"/>
  <c r="BJ24" i="3"/>
  <c r="BJ30" i="3"/>
  <c r="BJ66" i="3"/>
  <c r="BJ54" i="3"/>
  <c r="BJ39" i="3"/>
  <c r="BJ63" i="3"/>
  <c r="BJ6" i="3"/>
  <c r="BJ57" i="3"/>
  <c r="BJ64" i="3"/>
  <c r="CP8" i="3"/>
  <c r="CP11" i="3"/>
  <c r="CP14" i="3"/>
  <c r="CP17" i="3"/>
  <c r="CP20" i="3"/>
  <c r="CP23" i="3"/>
  <c r="CP26" i="3"/>
  <c r="CP7" i="3"/>
  <c r="CP10" i="3"/>
  <c r="CP13" i="3"/>
  <c r="CP16" i="3"/>
  <c r="CP22" i="3"/>
  <c r="CP29" i="3"/>
  <c r="CP9" i="3"/>
  <c r="CP21" i="3"/>
  <c r="CP30" i="3"/>
  <c r="CP19" i="3"/>
  <c r="CP28" i="3"/>
  <c r="CP12" i="3"/>
  <c r="CP18" i="3"/>
  <c r="CP27" i="3"/>
  <c r="CP31" i="3"/>
  <c r="CP25" i="3"/>
  <c r="CP32" i="3"/>
  <c r="CP36" i="3"/>
  <c r="CP41" i="3"/>
  <c r="CP47" i="3"/>
  <c r="CP52" i="3"/>
  <c r="CP56" i="3"/>
  <c r="CP61" i="3"/>
  <c r="CP65" i="3"/>
  <c r="CP33" i="3"/>
  <c r="CP40" i="3"/>
  <c r="CP48" i="3"/>
  <c r="CP57" i="3"/>
  <c r="CP66" i="3"/>
  <c r="CP35" i="3"/>
  <c r="CP39" i="3"/>
  <c r="CP44" i="3"/>
  <c r="CP49" i="3"/>
  <c r="CP53" i="3"/>
  <c r="CP58" i="3"/>
  <c r="CP62" i="3"/>
  <c r="CP15" i="3"/>
  <c r="CP43" i="3"/>
  <c r="CP45" i="3"/>
  <c r="CP54" i="3"/>
  <c r="CP63" i="3"/>
  <c r="CP24" i="3"/>
  <c r="CP34" i="3"/>
  <c r="CP38" i="3"/>
  <c r="CP42" i="3"/>
  <c r="CP46" i="3"/>
  <c r="CP50" i="3"/>
  <c r="CP55" i="3"/>
  <c r="CP59" i="3"/>
  <c r="CP64" i="3"/>
  <c r="CP6" i="3"/>
  <c r="CP51" i="3"/>
  <c r="CP37" i="3"/>
  <c r="CP60" i="3"/>
  <c r="CG7" i="3"/>
  <c r="CG10" i="3"/>
  <c r="CG13" i="3"/>
  <c r="CG16" i="3"/>
  <c r="CG19" i="3"/>
  <c r="CG22" i="3"/>
  <c r="CG25" i="3"/>
  <c r="CG28" i="3"/>
  <c r="CG9" i="3"/>
  <c r="CG12" i="3"/>
  <c r="CG15" i="3"/>
  <c r="CG18" i="3"/>
  <c r="CG21" i="3"/>
  <c r="CG24" i="3"/>
  <c r="CG27" i="3"/>
  <c r="CG8" i="3"/>
  <c r="CG11" i="3"/>
  <c r="CG14" i="3"/>
  <c r="CG17" i="3"/>
  <c r="CG20" i="3"/>
  <c r="CG23" i="3"/>
  <c r="CG26" i="3"/>
  <c r="CG29" i="3"/>
  <c r="CG32" i="3"/>
  <c r="CG35" i="3"/>
  <c r="CG30" i="3"/>
  <c r="CG38" i="3"/>
  <c r="CG41" i="3"/>
  <c r="CG44" i="3"/>
  <c r="CG31" i="3"/>
  <c r="CG33" i="3"/>
  <c r="CG36" i="3"/>
  <c r="CG39" i="3"/>
  <c r="CG42" i="3"/>
  <c r="CG45" i="3"/>
  <c r="CG48" i="3"/>
  <c r="CG51" i="3"/>
  <c r="CG54" i="3"/>
  <c r="CG57" i="3"/>
  <c r="CG60" i="3"/>
  <c r="CG63" i="3"/>
  <c r="CG66" i="3"/>
  <c r="CG53" i="3"/>
  <c r="CG62" i="3"/>
  <c r="CG40" i="3"/>
  <c r="CG49" i="3"/>
  <c r="CG58" i="3"/>
  <c r="CG6" i="3"/>
  <c r="CG50" i="3"/>
  <c r="CG59" i="3"/>
  <c r="CG43" i="3"/>
  <c r="CG46" i="3"/>
  <c r="CG55" i="3"/>
  <c r="CG64" i="3"/>
  <c r="CG47" i="3"/>
  <c r="CG56" i="3"/>
  <c r="CG65" i="3"/>
  <c r="CG61" i="3"/>
  <c r="CG37" i="3"/>
  <c r="CG52" i="3"/>
  <c r="CG34" i="3"/>
  <c r="CO8" i="3"/>
  <c r="CO11" i="3"/>
  <c r="CO14" i="3"/>
  <c r="CO17" i="3"/>
  <c r="CO20" i="3"/>
  <c r="CO23" i="3"/>
  <c r="CO26" i="3"/>
  <c r="CO7" i="3"/>
  <c r="CO10" i="3"/>
  <c r="CO13" i="3"/>
  <c r="CO16" i="3"/>
  <c r="CO19" i="3"/>
  <c r="CO22" i="3"/>
  <c r="CO25" i="3"/>
  <c r="CO28" i="3"/>
  <c r="CO9" i="3"/>
  <c r="CO12" i="3"/>
  <c r="CO15" i="3"/>
  <c r="CO18" i="3"/>
  <c r="CO21" i="3"/>
  <c r="CO24" i="3"/>
  <c r="CO27" i="3"/>
  <c r="CO30" i="3"/>
  <c r="CO33" i="3"/>
  <c r="CO34" i="3"/>
  <c r="CO36" i="3"/>
  <c r="CO39" i="3"/>
  <c r="CO42" i="3"/>
  <c r="CO31" i="3"/>
  <c r="CO37" i="3"/>
  <c r="CO40" i="3"/>
  <c r="CO43" i="3"/>
  <c r="CO46" i="3"/>
  <c r="CO49" i="3"/>
  <c r="CO52" i="3"/>
  <c r="CO55" i="3"/>
  <c r="CO58" i="3"/>
  <c r="CO61" i="3"/>
  <c r="CO64" i="3"/>
  <c r="CO48" i="3"/>
  <c r="CO57" i="3"/>
  <c r="CO66" i="3"/>
  <c r="CO6" i="3"/>
  <c r="CO35" i="3"/>
  <c r="CO44" i="3"/>
  <c r="CO53" i="3"/>
  <c r="CO62" i="3"/>
  <c r="CO45" i="3"/>
  <c r="CO54" i="3"/>
  <c r="CO63" i="3"/>
  <c r="CO29" i="3"/>
  <c r="CO38" i="3"/>
  <c r="CO50" i="3"/>
  <c r="CO59" i="3"/>
  <c r="CO32" i="3"/>
  <c r="CO51" i="3"/>
  <c r="CO60" i="3"/>
  <c r="CO41" i="3"/>
  <c r="CO47" i="3"/>
  <c r="CO56" i="3"/>
  <c r="CO65" i="3"/>
  <c r="CF9" i="3"/>
  <c r="CF12" i="3"/>
  <c r="CF15" i="3"/>
  <c r="CF18" i="3"/>
  <c r="CF21" i="3"/>
  <c r="CF24" i="3"/>
  <c r="CF27" i="3"/>
  <c r="CF8" i="3"/>
  <c r="CF11" i="3"/>
  <c r="CF14" i="3"/>
  <c r="CF17" i="3"/>
  <c r="CF7" i="3"/>
  <c r="CF16" i="3"/>
  <c r="CF26" i="3"/>
  <c r="CF31" i="3"/>
  <c r="CF35" i="3"/>
  <c r="CF25" i="3"/>
  <c r="CF10" i="3"/>
  <c r="CF23" i="3"/>
  <c r="CF22" i="3"/>
  <c r="CF13" i="3"/>
  <c r="CF20" i="3"/>
  <c r="CF29" i="3"/>
  <c r="CF34" i="3"/>
  <c r="CF6" i="3"/>
  <c r="CF36" i="3"/>
  <c r="CF40" i="3"/>
  <c r="CF49" i="3"/>
  <c r="CF58" i="3"/>
  <c r="CF28" i="3"/>
  <c r="CF44" i="3"/>
  <c r="CF45" i="3"/>
  <c r="CF50" i="3"/>
  <c r="CF54" i="3"/>
  <c r="CF59" i="3"/>
  <c r="CF63" i="3"/>
  <c r="CF33" i="3"/>
  <c r="CF39" i="3"/>
  <c r="CF43" i="3"/>
  <c r="CF46" i="3"/>
  <c r="CF55" i="3"/>
  <c r="CF64" i="3"/>
  <c r="CF38" i="3"/>
  <c r="CF47" i="3"/>
  <c r="CF51" i="3"/>
  <c r="CF56" i="3"/>
  <c r="CF60" i="3"/>
  <c r="CF65" i="3"/>
  <c r="CF30" i="3"/>
  <c r="CF37" i="3"/>
  <c r="CF42" i="3"/>
  <c r="CF52" i="3"/>
  <c r="CF61" i="3"/>
  <c r="CF53" i="3"/>
  <c r="CF48" i="3"/>
  <c r="CF32" i="3"/>
  <c r="CF62" i="3"/>
  <c r="CF57" i="3"/>
  <c r="CF41" i="3"/>
  <c r="CF19" i="3"/>
  <c r="CF66" i="3"/>
  <c r="CJ8" i="3"/>
  <c r="CJ11" i="3"/>
  <c r="CJ14" i="3"/>
  <c r="CJ17" i="3"/>
  <c r="CJ20" i="3"/>
  <c r="CJ23" i="3"/>
  <c r="CJ26" i="3"/>
  <c r="CJ7" i="3"/>
  <c r="CJ10" i="3"/>
  <c r="CJ13" i="3"/>
  <c r="CJ16" i="3"/>
  <c r="CJ9" i="3"/>
  <c r="CJ19" i="3"/>
  <c r="CJ28" i="3"/>
  <c r="CJ33" i="3"/>
  <c r="CJ18" i="3"/>
  <c r="CJ27" i="3"/>
  <c r="CJ29" i="3"/>
  <c r="CJ12" i="3"/>
  <c r="CJ25" i="3"/>
  <c r="CJ30" i="3"/>
  <c r="CJ24" i="3"/>
  <c r="CJ15" i="3"/>
  <c r="CJ22" i="3"/>
  <c r="CJ31" i="3"/>
  <c r="CJ38" i="3"/>
  <c r="CJ42" i="3"/>
  <c r="CJ51" i="3"/>
  <c r="CJ60" i="3"/>
  <c r="CJ21" i="3"/>
  <c r="CJ32" i="3"/>
  <c r="CJ34" i="3"/>
  <c r="CJ37" i="3"/>
  <c r="CJ47" i="3"/>
  <c r="CJ52" i="3"/>
  <c r="CJ56" i="3"/>
  <c r="CJ61" i="3"/>
  <c r="CJ65" i="3"/>
  <c r="CJ36" i="3"/>
  <c r="CJ41" i="3"/>
  <c r="CJ48" i="3"/>
  <c r="CJ57" i="3"/>
  <c r="CJ66" i="3"/>
  <c r="CJ40" i="3"/>
  <c r="CJ49" i="3"/>
  <c r="CJ53" i="3"/>
  <c r="CJ58" i="3"/>
  <c r="CJ62" i="3"/>
  <c r="CJ35" i="3"/>
  <c r="CJ39" i="3"/>
  <c r="CJ44" i="3"/>
  <c r="CJ45" i="3"/>
  <c r="CJ54" i="3"/>
  <c r="CJ63" i="3"/>
  <c r="CJ6" i="3"/>
  <c r="CJ50" i="3"/>
  <c r="CJ64" i="3"/>
  <c r="CJ59" i="3"/>
  <c r="CJ43" i="3"/>
  <c r="CJ46" i="3"/>
  <c r="CJ55" i="3"/>
  <c r="CC8" i="3"/>
  <c r="CC11" i="3"/>
  <c r="CC14" i="3"/>
  <c r="CC17" i="3"/>
  <c r="CC20" i="3"/>
  <c r="CC23" i="3"/>
  <c r="CC26" i="3"/>
  <c r="CC29" i="3"/>
  <c r="CC7" i="3"/>
  <c r="CC10" i="3"/>
  <c r="CC13" i="3"/>
  <c r="CC16" i="3"/>
  <c r="CC19" i="3"/>
  <c r="CC22" i="3"/>
  <c r="CC25" i="3"/>
  <c r="CC28" i="3"/>
  <c r="CC9" i="3"/>
  <c r="CC12" i="3"/>
  <c r="CC15" i="3"/>
  <c r="CC18" i="3"/>
  <c r="CC21" i="3"/>
  <c r="CC24" i="3"/>
  <c r="CC27" i="3"/>
  <c r="CC30" i="3"/>
  <c r="CC33" i="3"/>
  <c r="CC36" i="3"/>
  <c r="CC39" i="3"/>
  <c r="CC42" i="3"/>
  <c r="CC31" i="3"/>
  <c r="CC37" i="3"/>
  <c r="CC40" i="3"/>
  <c r="CC43" i="3"/>
  <c r="CC46" i="3"/>
  <c r="CC49" i="3"/>
  <c r="CC52" i="3"/>
  <c r="CC55" i="3"/>
  <c r="CC58" i="3"/>
  <c r="CC61" i="3"/>
  <c r="CC64" i="3"/>
  <c r="CC35" i="3"/>
  <c r="CC51" i="3"/>
  <c r="CC60" i="3"/>
  <c r="CC38" i="3"/>
  <c r="CC47" i="3"/>
  <c r="CC56" i="3"/>
  <c r="CC65" i="3"/>
  <c r="CC48" i="3"/>
  <c r="CC57" i="3"/>
  <c r="CC66" i="3"/>
  <c r="CC32" i="3"/>
  <c r="CC34" i="3"/>
  <c r="CC41" i="3"/>
  <c r="CC53" i="3"/>
  <c r="CC62" i="3"/>
  <c r="CC45" i="3"/>
  <c r="CC54" i="3"/>
  <c r="CC63" i="3"/>
  <c r="CC59" i="3"/>
  <c r="CC44" i="3"/>
  <c r="CC6" i="3"/>
  <c r="CC50" i="3"/>
  <c r="AV39" i="6"/>
  <c r="AV34" i="6"/>
  <c r="CM7" i="3"/>
  <c r="CM10" i="3"/>
  <c r="CM13" i="3"/>
  <c r="CM16" i="3"/>
  <c r="CM19" i="3"/>
  <c r="CM22" i="3"/>
  <c r="CM25" i="3"/>
  <c r="CM28" i="3"/>
  <c r="CM9" i="3"/>
  <c r="CM12" i="3"/>
  <c r="CM15" i="3"/>
  <c r="CM18" i="3"/>
  <c r="CM21" i="3"/>
  <c r="CM24" i="3"/>
  <c r="CM27" i="3"/>
  <c r="CM8" i="3"/>
  <c r="CM11" i="3"/>
  <c r="CM14" i="3"/>
  <c r="CM17" i="3"/>
  <c r="CM20" i="3"/>
  <c r="CM23" i="3"/>
  <c r="CM26" i="3"/>
  <c r="CM29" i="3"/>
  <c r="CM32" i="3"/>
  <c r="CM31" i="3"/>
  <c r="CM35" i="3"/>
  <c r="CM38" i="3"/>
  <c r="CM41" i="3"/>
  <c r="CM44" i="3"/>
  <c r="CM34" i="3"/>
  <c r="CM36" i="3"/>
  <c r="CM39" i="3"/>
  <c r="CM42" i="3"/>
  <c r="CM45" i="3"/>
  <c r="CM48" i="3"/>
  <c r="CM51" i="3"/>
  <c r="CM54" i="3"/>
  <c r="CM57" i="3"/>
  <c r="CM60" i="3"/>
  <c r="CM63" i="3"/>
  <c r="CM66" i="3"/>
  <c r="CM33" i="3"/>
  <c r="CM49" i="3"/>
  <c r="CM58" i="3"/>
  <c r="CM43" i="3"/>
  <c r="CM50" i="3"/>
  <c r="CM59" i="3"/>
  <c r="CM46" i="3"/>
  <c r="CM55" i="3"/>
  <c r="CM64" i="3"/>
  <c r="CM6" i="3"/>
  <c r="CM37" i="3"/>
  <c r="CM47" i="3"/>
  <c r="CM56" i="3"/>
  <c r="CM65" i="3"/>
  <c r="CM52" i="3"/>
  <c r="CM61" i="3"/>
  <c r="CM30" i="3"/>
  <c r="CM53" i="3"/>
  <c r="CM62" i="3"/>
  <c r="CM40" i="3"/>
  <c r="CE9" i="3"/>
  <c r="CE12" i="3"/>
  <c r="CE15" i="3"/>
  <c r="CE18" i="3"/>
  <c r="CE21" i="3"/>
  <c r="CE24" i="3"/>
  <c r="CE27" i="3"/>
  <c r="CE8" i="3"/>
  <c r="CE11" i="3"/>
  <c r="CE14" i="3"/>
  <c r="CE17" i="3"/>
  <c r="CE20" i="3"/>
  <c r="CE23" i="3"/>
  <c r="CE26" i="3"/>
  <c r="CE29" i="3"/>
  <c r="CE7" i="3"/>
  <c r="CE10" i="3"/>
  <c r="CE13" i="3"/>
  <c r="CE16" i="3"/>
  <c r="CE19" i="3"/>
  <c r="CE22" i="3"/>
  <c r="CE25" i="3"/>
  <c r="CE28" i="3"/>
  <c r="CE31" i="3"/>
  <c r="CE34" i="3"/>
  <c r="CE37" i="3"/>
  <c r="CE40" i="3"/>
  <c r="CE43" i="3"/>
  <c r="CE30" i="3"/>
  <c r="CE38" i="3"/>
  <c r="CE41" i="3"/>
  <c r="CE44" i="3"/>
  <c r="CE47" i="3"/>
  <c r="CE50" i="3"/>
  <c r="CE53" i="3"/>
  <c r="CE56" i="3"/>
  <c r="CE59" i="3"/>
  <c r="CE62" i="3"/>
  <c r="CE65" i="3"/>
  <c r="CE45" i="3"/>
  <c r="CE54" i="3"/>
  <c r="CE63" i="3"/>
  <c r="CE33" i="3"/>
  <c r="CE35" i="3"/>
  <c r="CE39" i="3"/>
  <c r="CE46" i="3"/>
  <c r="CE55" i="3"/>
  <c r="CE64" i="3"/>
  <c r="CE51" i="3"/>
  <c r="CE60" i="3"/>
  <c r="CE6" i="3"/>
  <c r="CE42" i="3"/>
  <c r="CE52" i="3"/>
  <c r="CE61" i="3"/>
  <c r="CE32" i="3"/>
  <c r="CE48" i="3"/>
  <c r="CE57" i="3"/>
  <c r="CE66" i="3"/>
  <c r="CE36" i="3"/>
  <c r="CE49" i="3"/>
  <c r="CE58" i="3"/>
  <c r="BL7" i="3"/>
  <c r="BL8" i="3"/>
  <c r="BL9" i="3"/>
  <c r="BL10" i="3"/>
  <c r="BL15" i="3"/>
  <c r="BL19" i="3"/>
  <c r="BL24" i="3"/>
  <c r="BL29" i="3"/>
  <c r="BL32" i="3"/>
  <c r="BL35" i="3"/>
  <c r="BL38" i="3"/>
  <c r="BL41" i="3"/>
  <c r="BL44" i="3"/>
  <c r="BL47" i="3"/>
  <c r="BL17" i="3"/>
  <c r="BL34" i="3"/>
  <c r="BL43" i="3"/>
  <c r="BL50" i="3"/>
  <c r="BL53" i="3"/>
  <c r="BL56" i="3"/>
  <c r="BL59" i="3"/>
  <c r="BL16" i="3"/>
  <c r="BL23" i="3"/>
  <c r="BL30" i="3"/>
  <c r="BL39" i="3"/>
  <c r="BL21" i="3"/>
  <c r="BL22" i="3"/>
  <c r="BL31" i="3"/>
  <c r="BL40" i="3"/>
  <c r="BL14" i="3"/>
  <c r="BL20" i="3"/>
  <c r="BL27" i="3"/>
  <c r="BL36" i="3"/>
  <c r="BL45" i="3"/>
  <c r="BL12" i="3"/>
  <c r="BL13" i="3"/>
  <c r="BL26" i="3"/>
  <c r="BL28" i="3"/>
  <c r="BL37" i="3"/>
  <c r="BL46" i="3"/>
  <c r="BL51" i="3"/>
  <c r="BL54" i="3"/>
  <c r="BL57" i="3"/>
  <c r="BL60" i="3"/>
  <c r="BL63" i="3"/>
  <c r="BL66" i="3"/>
  <c r="BL52" i="3"/>
  <c r="BL64" i="3"/>
  <c r="BL11" i="3"/>
  <c r="BL48" i="3"/>
  <c r="BL65" i="3"/>
  <c r="BL6" i="3"/>
  <c r="BL18" i="3"/>
  <c r="BL33" i="3"/>
  <c r="BL55" i="3"/>
  <c r="BL61" i="3"/>
  <c r="BL25" i="3"/>
  <c r="BL62" i="3"/>
  <c r="BL42" i="3"/>
  <c r="BL49" i="3"/>
  <c r="BL58" i="3"/>
  <c r="AL29" i="3"/>
  <c r="AM29" i="3" s="1"/>
  <c r="AL20" i="3"/>
  <c r="AM20" i="3" s="1"/>
  <c r="AL18" i="3"/>
  <c r="AM18" i="3" s="1"/>
  <c r="AL24" i="3"/>
  <c r="AM24" i="3" s="1"/>
  <c r="AL33" i="3"/>
  <c r="AM33" i="3" s="1"/>
  <c r="AL31" i="3"/>
  <c r="AM31" i="3" s="1"/>
  <c r="F17" i="5"/>
  <c r="AL11" i="3"/>
  <c r="AM11" i="3" s="1"/>
  <c r="AL36" i="3"/>
  <c r="AM36" i="3" s="1"/>
  <c r="AL12" i="3"/>
  <c r="AM12" i="3" s="1"/>
  <c r="AL15" i="3"/>
  <c r="AM15" i="3" s="1"/>
  <c r="AL23" i="3"/>
  <c r="AM23" i="3" s="1"/>
  <c r="AL39" i="3"/>
  <c r="AM39" i="3" s="1"/>
  <c r="AL16" i="3"/>
  <c r="AM16" i="3" s="1"/>
  <c r="AL50" i="3"/>
  <c r="AM50" i="3" s="1"/>
  <c r="AL34" i="3"/>
  <c r="AM34" i="3" s="1"/>
  <c r="AL41" i="3"/>
  <c r="AM41" i="3" s="1"/>
  <c r="AL25" i="3"/>
  <c r="AM25" i="3" s="1"/>
  <c r="AL10" i="3"/>
  <c r="AM10" i="3" s="1"/>
  <c r="AL30" i="3"/>
  <c r="AM30" i="3" s="1"/>
  <c r="AL48" i="3"/>
  <c r="AM48" i="3" s="1"/>
  <c r="AL40" i="3"/>
  <c r="AM40" i="3" s="1"/>
  <c r="AL43" i="3"/>
  <c r="AM43" i="3" s="1"/>
  <c r="AL60" i="3"/>
  <c r="AM60" i="3" s="1"/>
  <c r="AL44" i="3"/>
  <c r="AM44" i="3" s="1"/>
  <c r="AB13" i="4"/>
  <c r="AL51" i="3"/>
  <c r="AM51" i="3" s="1"/>
  <c r="AL37" i="3"/>
  <c r="AM37" i="3" s="1"/>
  <c r="AL47" i="3"/>
  <c r="AM47" i="3" s="1"/>
  <c r="AB10" i="4"/>
  <c r="AL42" i="3"/>
  <c r="AM42" i="3" s="1"/>
  <c r="AL21" i="3"/>
  <c r="AM21" i="3" s="1"/>
  <c r="AB9" i="4"/>
  <c r="AL13" i="3"/>
  <c r="AM13" i="3" s="1"/>
  <c r="AL66" i="3"/>
  <c r="AM66" i="3" s="1"/>
  <c r="AL62" i="3"/>
  <c r="AM62" i="3" s="1"/>
  <c r="AL27" i="3"/>
  <c r="AM27" i="3" s="1"/>
  <c r="BE6" i="3"/>
  <c r="BF6" i="3" s="1"/>
  <c r="BG6" i="3" s="1"/>
  <c r="AL35" i="3"/>
  <c r="AM35" i="3" s="1"/>
  <c r="AL9" i="3"/>
  <c r="AM9" i="3" s="1"/>
  <c r="AL63" i="3"/>
  <c r="AM63" i="3" s="1"/>
  <c r="AL57" i="3"/>
  <c r="AM57" i="3" s="1"/>
  <c r="AL38" i="3"/>
  <c r="AM38" i="3" s="1"/>
  <c r="AL45" i="3"/>
  <c r="AM45" i="3" s="1"/>
  <c r="AL8" i="3"/>
  <c r="AM8" i="3" s="1"/>
  <c r="AL58" i="3"/>
  <c r="AM58" i="3" s="1"/>
  <c r="AL14" i="3"/>
  <c r="AM14" i="3" s="1"/>
  <c r="AL49" i="3"/>
  <c r="AM49" i="3" s="1"/>
  <c r="AL61" i="3"/>
  <c r="AM61" i="3" s="1"/>
  <c r="AL17" i="3"/>
  <c r="AM17" i="3" s="1"/>
  <c r="AL59" i="3"/>
  <c r="AM59" i="3" s="1"/>
  <c r="BE15" i="3"/>
  <c r="BE48" i="3"/>
  <c r="BE26" i="3"/>
  <c r="BE41" i="3"/>
  <c r="BE47" i="3"/>
  <c r="BE42" i="3"/>
  <c r="BE18" i="3"/>
  <c r="BE51" i="3"/>
  <c r="BE40" i="3"/>
  <c r="BE46" i="3"/>
  <c r="BE43" i="3"/>
  <c r="BE23" i="3"/>
  <c r="BE60" i="3"/>
  <c r="BE37" i="3"/>
  <c r="BE9" i="3"/>
  <c r="BE8" i="3"/>
  <c r="BE63" i="3"/>
  <c r="BE29" i="3"/>
  <c r="BE16" i="3"/>
  <c r="W11" i="5"/>
  <c r="BE13" i="3"/>
  <c r="BE57" i="3"/>
  <c r="BE39" i="3"/>
  <c r="BE31" i="3"/>
  <c r="BE30" i="3"/>
  <c r="BE38" i="3"/>
  <c r="BE32" i="3"/>
  <c r="BE10" i="3"/>
  <c r="BE14" i="3"/>
  <c r="BE36" i="3"/>
  <c r="BE56" i="3"/>
  <c r="AB6" i="4"/>
  <c r="BE53" i="3"/>
  <c r="BE64" i="3"/>
  <c r="BE55" i="3"/>
  <c r="BE50" i="3"/>
  <c r="BE21" i="3"/>
  <c r="BE45" i="3"/>
  <c r="BE17" i="3"/>
  <c r="BE33" i="3"/>
  <c r="BE24" i="3"/>
  <c r="BE54" i="3"/>
  <c r="B17" i="5"/>
  <c r="W16" i="5"/>
  <c r="AB8" i="4" s="1"/>
  <c r="AB11" i="4"/>
  <c r="AB12" i="4"/>
  <c r="AB7" i="4"/>
  <c r="BE35" i="3"/>
  <c r="BE66" i="3"/>
  <c r="BE25" i="3"/>
  <c r="BE49" i="3"/>
  <c r="BE62" i="3"/>
  <c r="BE7" i="3"/>
  <c r="BE20" i="3"/>
  <c r="BE27" i="3"/>
  <c r="BE28" i="3"/>
  <c r="BE65" i="3"/>
  <c r="J17" i="5"/>
  <c r="BE52" i="3"/>
  <c r="BE22" i="3"/>
  <c r="BE59" i="3"/>
  <c r="BE19" i="3"/>
  <c r="BE58" i="3"/>
  <c r="BE61" i="3"/>
  <c r="BE34" i="3"/>
  <c r="BE12" i="3"/>
  <c r="BE11" i="3"/>
  <c r="BE44" i="3"/>
  <c r="AV33" i="6" l="1"/>
  <c r="AV27" i="6"/>
  <c r="AV29" i="6"/>
  <c r="AV42" i="6"/>
  <c r="AV24" i="6"/>
  <c r="AV35" i="6"/>
  <c r="AV43" i="6"/>
  <c r="AV37" i="6"/>
  <c r="CR45" i="3"/>
  <c r="CR58" i="3"/>
  <c r="CR57" i="3"/>
  <c r="CR52" i="3"/>
  <c r="CR56" i="3"/>
  <c r="CR46" i="3"/>
  <c r="CR10" i="3"/>
  <c r="CR16" i="3"/>
  <c r="CR17" i="3"/>
  <c r="CR21" i="3"/>
  <c r="AV38" i="6"/>
  <c r="AV26" i="6"/>
  <c r="AV31" i="6"/>
  <c r="AV25" i="6"/>
  <c r="CR50" i="3"/>
  <c r="CR49" i="3"/>
  <c r="CR53" i="3"/>
  <c r="CR40" i="3"/>
  <c r="CR51" i="3"/>
  <c r="CR42" i="3"/>
  <c r="CR30" i="3"/>
  <c r="CR7" i="3"/>
  <c r="CR14" i="3"/>
  <c r="CR18" i="3"/>
  <c r="AV30" i="6"/>
  <c r="AV41" i="6"/>
  <c r="AV40" i="6"/>
  <c r="AV23" i="6"/>
  <c r="CR38" i="3"/>
  <c r="CR43" i="3"/>
  <c r="CR48" i="3"/>
  <c r="CR36" i="3"/>
  <c r="CR47" i="3"/>
  <c r="CR37" i="3"/>
  <c r="CR28" i="3"/>
  <c r="CR22" i="3"/>
  <c r="CR11" i="3"/>
  <c r="CR15" i="3"/>
  <c r="AV36" i="6"/>
  <c r="AV32" i="6"/>
  <c r="CR63" i="3"/>
  <c r="CR39" i="3"/>
  <c r="CR44" i="3"/>
  <c r="CR33" i="3"/>
  <c r="CR41" i="3"/>
  <c r="CR6" i="3"/>
  <c r="CR19" i="3"/>
  <c r="CR32" i="3"/>
  <c r="CR8" i="3"/>
  <c r="BF44" i="3"/>
  <c r="BG44" i="3" s="1"/>
  <c r="BF19" i="3"/>
  <c r="BG19" i="3" s="1"/>
  <c r="BP23" i="6" a="1"/>
  <c r="BP37" i="6" s="1"/>
  <c r="BF40" i="3"/>
  <c r="BG40" i="3" s="1"/>
  <c r="AD10" i="4"/>
  <c r="CH7" i="3"/>
  <c r="CH10" i="3"/>
  <c r="CH13" i="3"/>
  <c r="CH16" i="3"/>
  <c r="CH19" i="3"/>
  <c r="CH22" i="3"/>
  <c r="CH25" i="3"/>
  <c r="CH28" i="3"/>
  <c r="CH9" i="3"/>
  <c r="CH12" i="3"/>
  <c r="CH15" i="3"/>
  <c r="CH18" i="3"/>
  <c r="CH27" i="3"/>
  <c r="CH34" i="3"/>
  <c r="CH14" i="3"/>
  <c r="CH26" i="3"/>
  <c r="CH30" i="3"/>
  <c r="CH24" i="3"/>
  <c r="CH31" i="3"/>
  <c r="CH8" i="3"/>
  <c r="CH17" i="3"/>
  <c r="CH23" i="3"/>
  <c r="CH21" i="3"/>
  <c r="CH20" i="3"/>
  <c r="CH32" i="3"/>
  <c r="CH37" i="3"/>
  <c r="CH41" i="3"/>
  <c r="CH48" i="3"/>
  <c r="CH52" i="3"/>
  <c r="CH57" i="3"/>
  <c r="CH61" i="3"/>
  <c r="CH66" i="3"/>
  <c r="CH6" i="3"/>
  <c r="CH11" i="3"/>
  <c r="CH36" i="3"/>
  <c r="CH53" i="3"/>
  <c r="CH62" i="3"/>
  <c r="CH29" i="3"/>
  <c r="CH35" i="3"/>
  <c r="CH40" i="3"/>
  <c r="CH44" i="3"/>
  <c r="CH45" i="3"/>
  <c r="CH49" i="3"/>
  <c r="CH54" i="3"/>
  <c r="CH58" i="3"/>
  <c r="CH63" i="3"/>
  <c r="CH33" i="3"/>
  <c r="CH39" i="3"/>
  <c r="CH50" i="3"/>
  <c r="CH59" i="3"/>
  <c r="CH38" i="3"/>
  <c r="CH43" i="3"/>
  <c r="CH46" i="3"/>
  <c r="CH51" i="3"/>
  <c r="CH55" i="3"/>
  <c r="CH60" i="3"/>
  <c r="CH64" i="3"/>
  <c r="CH42" i="3"/>
  <c r="CH56" i="3"/>
  <c r="CH65" i="3"/>
  <c r="CH47" i="3"/>
  <c r="BF8" i="3"/>
  <c r="BG8" i="3" s="1"/>
  <c r="CD8" i="3"/>
  <c r="CD11" i="3"/>
  <c r="CD14" i="3"/>
  <c r="CD17" i="3"/>
  <c r="CD20" i="3"/>
  <c r="CD23" i="3"/>
  <c r="CD26" i="3"/>
  <c r="CD29" i="3"/>
  <c r="CD7" i="3"/>
  <c r="CD10" i="3"/>
  <c r="CD13" i="3"/>
  <c r="CD16" i="3"/>
  <c r="CD25" i="3"/>
  <c r="CD32" i="3"/>
  <c r="CD12" i="3"/>
  <c r="CD24" i="3"/>
  <c r="CD22" i="3"/>
  <c r="CD15" i="3"/>
  <c r="CD21" i="3"/>
  <c r="CD30" i="3"/>
  <c r="CD19" i="3"/>
  <c r="CD28" i="3"/>
  <c r="CD35" i="3"/>
  <c r="CD9" i="3"/>
  <c r="CD27" i="3"/>
  <c r="CD31" i="3"/>
  <c r="CD33" i="3"/>
  <c r="CD39" i="3"/>
  <c r="CD44" i="3"/>
  <c r="CD46" i="3"/>
  <c r="CD50" i="3"/>
  <c r="CD55" i="3"/>
  <c r="CD59" i="3"/>
  <c r="CD64" i="3"/>
  <c r="CD43" i="3"/>
  <c r="CD51" i="3"/>
  <c r="CD60" i="3"/>
  <c r="CD38" i="3"/>
  <c r="CD42" i="3"/>
  <c r="CD47" i="3"/>
  <c r="CD52" i="3"/>
  <c r="CD56" i="3"/>
  <c r="CD61" i="3"/>
  <c r="CD65" i="3"/>
  <c r="CD37" i="3"/>
  <c r="CD48" i="3"/>
  <c r="CD57" i="3"/>
  <c r="CD66" i="3"/>
  <c r="CD18" i="3"/>
  <c r="CD34" i="3"/>
  <c r="CD36" i="3"/>
  <c r="CD41" i="3"/>
  <c r="CD49" i="3"/>
  <c r="CD53" i="3"/>
  <c r="CD58" i="3"/>
  <c r="CD62" i="3"/>
  <c r="CD45" i="3"/>
  <c r="CD54" i="3"/>
  <c r="CD40" i="3"/>
  <c r="CD63" i="3"/>
  <c r="CD6" i="3"/>
  <c r="BF27" i="3"/>
  <c r="BG27" i="3" s="1"/>
  <c r="CK9" i="3"/>
  <c r="CK12" i="3"/>
  <c r="CK15" i="3"/>
  <c r="CK18" i="3"/>
  <c r="CK21" i="3"/>
  <c r="CK24" i="3"/>
  <c r="CK27" i="3"/>
  <c r="CK8" i="3"/>
  <c r="CK11" i="3"/>
  <c r="CK14" i="3"/>
  <c r="CK17" i="3"/>
  <c r="CK20" i="3"/>
  <c r="CK23" i="3"/>
  <c r="CK26" i="3"/>
  <c r="CK7" i="3"/>
  <c r="CK10" i="3"/>
  <c r="CK13" i="3"/>
  <c r="CK16" i="3"/>
  <c r="CK19" i="3"/>
  <c r="CK22" i="3"/>
  <c r="CK25" i="3"/>
  <c r="CK28" i="3"/>
  <c r="CK31" i="3"/>
  <c r="CK34" i="3"/>
  <c r="CK32" i="3"/>
  <c r="CK37" i="3"/>
  <c r="CK40" i="3"/>
  <c r="CK43" i="3"/>
  <c r="CK29" i="3"/>
  <c r="CK30" i="3"/>
  <c r="CK35" i="3"/>
  <c r="CK38" i="3"/>
  <c r="CK41" i="3"/>
  <c r="CK44" i="3"/>
  <c r="CK47" i="3"/>
  <c r="CK50" i="3"/>
  <c r="CK53" i="3"/>
  <c r="CK56" i="3"/>
  <c r="CK59" i="3"/>
  <c r="CK62" i="3"/>
  <c r="CK65" i="3"/>
  <c r="CK46" i="3"/>
  <c r="CK55" i="3"/>
  <c r="CK64" i="3"/>
  <c r="CK42" i="3"/>
  <c r="CK51" i="3"/>
  <c r="CK60" i="3"/>
  <c r="CK52" i="3"/>
  <c r="CK61" i="3"/>
  <c r="CK36" i="3"/>
  <c r="CK48" i="3"/>
  <c r="CK57" i="3"/>
  <c r="CK66" i="3"/>
  <c r="CK6" i="3"/>
  <c r="CK33" i="3"/>
  <c r="CK49" i="3"/>
  <c r="CK58" i="3"/>
  <c r="CK45" i="3"/>
  <c r="CK39" i="3"/>
  <c r="CK54" i="3"/>
  <c r="CK63" i="3"/>
  <c r="BF7" i="3"/>
  <c r="BG7" i="3" s="1"/>
  <c r="BF34" i="3"/>
  <c r="BG34" i="3" s="1"/>
  <c r="BF11" i="3"/>
  <c r="BG11" i="3" s="1"/>
  <c r="BF59" i="3"/>
  <c r="BG59" i="3" s="1"/>
  <c r="BF37" i="3"/>
  <c r="BG37" i="3" s="1"/>
  <c r="BF17" i="3"/>
  <c r="BG17" i="3" s="1"/>
  <c r="BF52" i="3"/>
  <c r="BG52" i="3" s="1"/>
  <c r="BF38" i="3"/>
  <c r="BG38" i="3" s="1"/>
  <c r="BF49" i="3"/>
  <c r="BG49" i="3" s="1"/>
  <c r="BF58" i="3"/>
  <c r="BG58" i="3" s="1"/>
  <c r="BF65" i="3"/>
  <c r="BG65" i="3" s="1"/>
  <c r="BF43" i="3"/>
  <c r="BG43" i="3" s="1"/>
  <c r="BF42" i="3"/>
  <c r="BG42" i="3" s="1"/>
  <c r="BF24" i="3"/>
  <c r="BG24" i="3" s="1"/>
  <c r="W3" i="3"/>
  <c r="V77" i="3" s="1"/>
  <c r="BF64" i="3"/>
  <c r="BG64" i="3" s="1"/>
  <c r="V3" i="3"/>
  <c r="F49" i="6" s="1"/>
  <c r="BF41" i="3"/>
  <c r="BG41" i="3" s="1"/>
  <c r="BF22" i="3"/>
  <c r="BG22" i="3" s="1"/>
  <c r="BF25" i="3"/>
  <c r="BG25" i="3" s="1"/>
  <c r="BF61" i="3"/>
  <c r="BG61" i="3" s="1"/>
  <c r="BF10" i="3"/>
  <c r="BG10" i="3" s="1"/>
  <c r="BF16" i="3"/>
  <c r="BG16" i="3" s="1"/>
  <c r="BF51" i="3"/>
  <c r="BG51" i="3" s="1"/>
  <c r="BF48" i="3"/>
  <c r="BG48" i="3" s="1"/>
  <c r="BF53" i="3"/>
  <c r="BG53" i="3" s="1"/>
  <c r="AD9" i="4"/>
  <c r="BF47" i="3"/>
  <c r="BG47" i="3" s="1"/>
  <c r="BY66" i="3"/>
  <c r="BY19" i="3"/>
  <c r="BY35" i="3"/>
  <c r="BY31" i="3"/>
  <c r="BY29" i="3"/>
  <c r="BY43" i="3"/>
  <c r="BY25" i="3"/>
  <c r="BY18" i="3"/>
  <c r="BY38" i="3"/>
  <c r="BF45" i="3"/>
  <c r="BG45" i="3" s="1"/>
  <c r="AD13" i="4"/>
  <c r="BF12" i="3"/>
  <c r="BG12" i="3" s="1"/>
  <c r="BF28" i="3"/>
  <c r="BG28" i="3" s="1"/>
  <c r="BY61" i="3"/>
  <c r="BY39" i="3"/>
  <c r="BY32" i="3"/>
  <c r="BZ32" i="3" s="1"/>
  <c r="CA32" i="3" s="1"/>
  <c r="BY27" i="3"/>
  <c r="BY28" i="3"/>
  <c r="BY20" i="3"/>
  <c r="BF32" i="3"/>
  <c r="BG32" i="3" s="1"/>
  <c r="BF9" i="3"/>
  <c r="BG9" i="3" s="1"/>
  <c r="BF55" i="3"/>
  <c r="BG55" i="3" s="1"/>
  <c r="BY59" i="3"/>
  <c r="BY56" i="3"/>
  <c r="BY47" i="3"/>
  <c r="BY50" i="3"/>
  <c r="BY13" i="3"/>
  <c r="BY10" i="3"/>
  <c r="BY37" i="3"/>
  <c r="BF56" i="3"/>
  <c r="BG56" i="3" s="1"/>
  <c r="BF13" i="3"/>
  <c r="BG13" i="3" s="1"/>
  <c r="BY11" i="3"/>
  <c r="BY16" i="3"/>
  <c r="BY42" i="3"/>
  <c r="BF23" i="3"/>
  <c r="BG23" i="3" s="1"/>
  <c r="BF66" i="3"/>
  <c r="BG66" i="3" s="1"/>
  <c r="BY64" i="3"/>
  <c r="BY21" i="3"/>
  <c r="BY15" i="3"/>
  <c r="BY23" i="3"/>
  <c r="BY26" i="3"/>
  <c r="BY17" i="3"/>
  <c r="BY7" i="3"/>
  <c r="BY8" i="3"/>
  <c r="BY22" i="3"/>
  <c r="BY40" i="3"/>
  <c r="BF21" i="3"/>
  <c r="BG21" i="3" s="1"/>
  <c r="BF18" i="3"/>
  <c r="BG18" i="3" s="1"/>
  <c r="BF30" i="3"/>
  <c r="BG30" i="3" s="1"/>
  <c r="BF63" i="3"/>
  <c r="BG63" i="3" s="1"/>
  <c r="BF29" i="3"/>
  <c r="BG29" i="3" s="1"/>
  <c r="BF60" i="3"/>
  <c r="BG60" i="3" s="1"/>
  <c r="BF20" i="3"/>
  <c r="BG20" i="3" s="1"/>
  <c r="BF35" i="3"/>
  <c r="BG35" i="3" s="1"/>
  <c r="BY63" i="3"/>
  <c r="BY65" i="3"/>
  <c r="BY54" i="3"/>
  <c r="BY48" i="3"/>
  <c r="BY41" i="3"/>
  <c r="BY6" i="3"/>
  <c r="BZ6" i="3" s="1"/>
  <c r="BY9" i="3"/>
  <c r="BY12" i="3"/>
  <c r="BY30" i="3"/>
  <c r="BY49" i="3"/>
  <c r="BF54" i="3"/>
  <c r="BG54" i="3" s="1"/>
  <c r="BF50" i="3"/>
  <c r="BG50" i="3" s="1"/>
  <c r="BF36" i="3"/>
  <c r="BG36" i="3" s="1"/>
  <c r="BF31" i="3"/>
  <c r="BG31" i="3" s="1"/>
  <c r="BY34" i="3"/>
  <c r="BY44" i="3"/>
  <c r="BY24" i="3"/>
  <c r="BY60" i="3"/>
  <c r="BF26" i="3"/>
  <c r="BG26" i="3" s="1"/>
  <c r="BF14" i="3"/>
  <c r="BG14" i="3" s="1"/>
  <c r="BF39" i="3"/>
  <c r="BG39" i="3" s="1"/>
  <c r="BF46" i="3"/>
  <c r="BG46" i="3" s="1"/>
  <c r="BY52" i="3"/>
  <c r="BF62" i="3"/>
  <c r="BG62" i="3" s="1"/>
  <c r="BY62" i="3"/>
  <c r="BY46" i="3"/>
  <c r="BY57" i="3"/>
  <c r="BY53" i="3"/>
  <c r="BY51" i="3"/>
  <c r="BY33" i="3"/>
  <c r="BY55" i="3"/>
  <c r="BY45" i="3"/>
  <c r="BY14" i="3"/>
  <c r="BY36" i="3"/>
  <c r="BY58" i="3"/>
  <c r="AD12" i="4"/>
  <c r="W17" i="5"/>
  <c r="AD8" i="4" s="1"/>
  <c r="AD11" i="4"/>
  <c r="AD7" i="4"/>
  <c r="CS49" i="3"/>
  <c r="BF33" i="3"/>
  <c r="BG33" i="3" s="1"/>
  <c r="BF15" i="3"/>
  <c r="BG15" i="3" s="1"/>
  <c r="BF57" i="3"/>
  <c r="BG57" i="3" s="1"/>
  <c r="AD6" i="4"/>
  <c r="BP25" i="6" l="1"/>
  <c r="CS58" i="3"/>
  <c r="BP36" i="6"/>
  <c r="BP32" i="6"/>
  <c r="CS56" i="3"/>
  <c r="BP31" i="6"/>
  <c r="CS33" i="3"/>
  <c r="BP39" i="6"/>
  <c r="BP35" i="6"/>
  <c r="BP30" i="6"/>
  <c r="BP29" i="6"/>
  <c r="BP24" i="6"/>
  <c r="BP40" i="6"/>
  <c r="BP34" i="6"/>
  <c r="BP42" i="6"/>
  <c r="BP38" i="6"/>
  <c r="BP28" i="6"/>
  <c r="BP23" i="6"/>
  <c r="BP26" i="6"/>
  <c r="BP33" i="6"/>
  <c r="BP27" i="6"/>
  <c r="BP41" i="6"/>
  <c r="BP43" i="6"/>
  <c r="CS39" i="3"/>
  <c r="CS26" i="3"/>
  <c r="CS66" i="3"/>
  <c r="BZ20" i="3"/>
  <c r="CA20" i="3" s="1"/>
  <c r="CS15" i="3"/>
  <c r="V85" i="3"/>
  <c r="BZ33" i="3"/>
  <c r="CA33" i="3" s="1"/>
  <c r="BZ39" i="3"/>
  <c r="CA39" i="3" s="1"/>
  <c r="Y6" i="4"/>
  <c r="BZ47" i="3"/>
  <c r="CA47" i="3" s="1"/>
  <c r="BZ44" i="3"/>
  <c r="CA44" i="3" s="1"/>
  <c r="BZ49" i="3"/>
  <c r="CA49" i="3" s="1"/>
  <c r="BZ65" i="3"/>
  <c r="CA65" i="3" s="1"/>
  <c r="Y7" i="4"/>
  <c r="K49" i="6" s="1"/>
  <c r="Y11" i="4"/>
  <c r="K51" i="6" s="1"/>
  <c r="Y12" i="4"/>
  <c r="N51" i="6" s="1"/>
  <c r="BZ26" i="3"/>
  <c r="CA26" i="3" s="1"/>
  <c r="CS47" i="3"/>
  <c r="CS29" i="3"/>
  <c r="V75" i="3"/>
  <c r="Y10" i="4"/>
  <c r="V73" i="3"/>
  <c r="BZ48" i="3"/>
  <c r="CA48" i="3" s="1"/>
  <c r="BZ8" i="3"/>
  <c r="CA8" i="3" s="1"/>
  <c r="BZ21" i="3"/>
  <c r="CA21" i="3" s="1"/>
  <c r="V79" i="3"/>
  <c r="Y13" i="4"/>
  <c r="Q51" i="6" s="1"/>
  <c r="Y9" i="4"/>
  <c r="Q49" i="6" s="1"/>
  <c r="V83" i="3"/>
  <c r="Y8" i="4"/>
  <c r="N49" i="6" s="1"/>
  <c r="V84" i="3"/>
  <c r="V76" i="3"/>
  <c r="V86" i="3"/>
  <c r="BZ14" i="3"/>
  <c r="CA14" i="3" s="1"/>
  <c r="V87" i="3"/>
  <c r="V74" i="3"/>
  <c r="V88" i="3"/>
  <c r="V80" i="3"/>
  <c r="V82" i="3"/>
  <c r="V81" i="3"/>
  <c r="CS32" i="3"/>
  <c r="V78" i="3"/>
  <c r="BZ23" i="3"/>
  <c r="CA23" i="3" s="1"/>
  <c r="BZ31" i="3"/>
  <c r="CA31" i="3" s="1"/>
  <c r="BZ11" i="3"/>
  <c r="CA11" i="3" s="1"/>
  <c r="CS52" i="3"/>
  <c r="CS16" i="3"/>
  <c r="CT16" i="3" s="1"/>
  <c r="CU16" i="3" s="1"/>
  <c r="CS59" i="3"/>
  <c r="BZ18" i="3"/>
  <c r="CA18" i="3" s="1"/>
  <c r="CS34" i="3"/>
  <c r="CT34" i="3" s="1"/>
  <c r="CU34" i="3" s="1"/>
  <c r="CS25" i="3"/>
  <c r="BZ51" i="3"/>
  <c r="CA51" i="3" s="1"/>
  <c r="CS50" i="3"/>
  <c r="CT50" i="3" s="1"/>
  <c r="CU50" i="3" s="1"/>
  <c r="CS51" i="3"/>
  <c r="CS55" i="3"/>
  <c r="CS21" i="3"/>
  <c r="BZ55" i="3"/>
  <c r="CA55" i="3" s="1"/>
  <c r="BZ62" i="3"/>
  <c r="CA62" i="3" s="1"/>
  <c r="BZ59" i="3"/>
  <c r="CA59" i="3" s="1"/>
  <c r="BZ29" i="3"/>
  <c r="CA29" i="3" s="1"/>
  <c r="CS12" i="3"/>
  <c r="CS54" i="3"/>
  <c r="BZ53" i="3"/>
  <c r="CA53" i="3" s="1"/>
  <c r="BZ43" i="3"/>
  <c r="CA43" i="3" s="1"/>
  <c r="CS37" i="3"/>
  <c r="CS57" i="3"/>
  <c r="CT57" i="3" s="1"/>
  <c r="CU57" i="3" s="1"/>
  <c r="CS30" i="3"/>
  <c r="CS24" i="3"/>
  <c r="CS9" i="3"/>
  <c r="CS17" i="3"/>
  <c r="CS35" i="3"/>
  <c r="CS36" i="3"/>
  <c r="CS65" i="3"/>
  <c r="BZ57" i="3"/>
  <c r="CA57" i="3" s="1"/>
  <c r="BZ60" i="3"/>
  <c r="CA60" i="3" s="1"/>
  <c r="BZ13" i="3"/>
  <c r="CA13" i="3" s="1"/>
  <c r="BZ38" i="3"/>
  <c r="CA38" i="3" s="1"/>
  <c r="CS23" i="3"/>
  <c r="CS13" i="3"/>
  <c r="BZ45" i="3"/>
  <c r="CA45" i="3" s="1"/>
  <c r="BZ52" i="3"/>
  <c r="CA52" i="3" s="1"/>
  <c r="BZ24" i="3"/>
  <c r="CA24" i="3" s="1"/>
  <c r="BZ35" i="3"/>
  <c r="CA35" i="3" s="1"/>
  <c r="BZ19" i="3"/>
  <c r="CA19" i="3" s="1"/>
  <c r="CS8" i="3"/>
  <c r="CS20" i="3"/>
  <c r="CS48" i="3"/>
  <c r="CT49" i="3" s="1"/>
  <c r="CU49" i="3" s="1"/>
  <c r="CS44" i="3"/>
  <c r="BZ66" i="3"/>
  <c r="CA66" i="3" s="1"/>
  <c r="BZ30" i="3"/>
  <c r="CA30" i="3" s="1"/>
  <c r="CS27" i="3"/>
  <c r="CS61" i="3"/>
  <c r="AQ3" i="3"/>
  <c r="AP77" i="3" s="1"/>
  <c r="BZ12" i="3"/>
  <c r="CA12" i="3" s="1"/>
  <c r="BZ28" i="3"/>
  <c r="CA28" i="3" s="1"/>
  <c r="CS42" i="3"/>
  <c r="BZ9" i="3"/>
  <c r="CA9" i="3" s="1"/>
  <c r="BZ40" i="3"/>
  <c r="CA40" i="3" s="1"/>
  <c r="CS62" i="3"/>
  <c r="CS22" i="3"/>
  <c r="CS18" i="3"/>
  <c r="CS31" i="3"/>
  <c r="BZ36" i="3"/>
  <c r="CA36" i="3" s="1"/>
  <c r="BZ16" i="3"/>
  <c r="CA16" i="3" s="1"/>
  <c r="CS28" i="3"/>
  <c r="CS10" i="3"/>
  <c r="BZ63" i="3"/>
  <c r="CA63" i="3" s="1"/>
  <c r="CS45" i="3"/>
  <c r="CS14" i="3"/>
  <c r="BZ37" i="3"/>
  <c r="CA37" i="3" s="1"/>
  <c r="BZ56" i="3"/>
  <c r="CA56" i="3" s="1"/>
  <c r="CA6" i="3"/>
  <c r="BZ7" i="3"/>
  <c r="CA7" i="3" s="1"/>
  <c r="BZ64" i="3"/>
  <c r="CA64" i="3" s="1"/>
  <c r="BZ27" i="3"/>
  <c r="CA27" i="3" s="1"/>
  <c r="CS53" i="3"/>
  <c r="CS63" i="3"/>
  <c r="CS6" i="3"/>
  <c r="CT6" i="3" s="1"/>
  <c r="CS11" i="3"/>
  <c r="CS41" i="3"/>
  <c r="CS43" i="3"/>
  <c r="CS46" i="3"/>
  <c r="CS64" i="3"/>
  <c r="BZ58" i="3"/>
  <c r="CA58" i="3" s="1"/>
  <c r="BZ10" i="3"/>
  <c r="CA10" i="3" s="1"/>
  <c r="BZ61" i="3"/>
  <c r="CA61" i="3" s="1"/>
  <c r="BZ41" i="3"/>
  <c r="CA41" i="3" s="1"/>
  <c r="BZ17" i="3"/>
  <c r="CA17" i="3" s="1"/>
  <c r="CS19" i="3"/>
  <c r="BZ54" i="3"/>
  <c r="CA54" i="3" s="1"/>
  <c r="AP3" i="3"/>
  <c r="Z49" i="6" s="1"/>
  <c r="CS40" i="3"/>
  <c r="CS38" i="3"/>
  <c r="CS7" i="3"/>
  <c r="CS60" i="3"/>
  <c r="BZ46" i="3"/>
  <c r="CA46" i="3" s="1"/>
  <c r="BZ25" i="3"/>
  <c r="CA25" i="3" s="1"/>
  <c r="BZ50" i="3"/>
  <c r="CA50" i="3" s="1"/>
  <c r="BZ34" i="3"/>
  <c r="CA34" i="3" s="1"/>
  <c r="BZ22" i="3"/>
  <c r="CA22" i="3" s="1"/>
  <c r="BZ15" i="3"/>
  <c r="CA15" i="3" s="1"/>
  <c r="BZ42" i="3"/>
  <c r="CA42" i="3" s="1"/>
  <c r="CT59" i="3" l="1"/>
  <c r="CU59" i="3" s="1"/>
  <c r="CT33" i="3"/>
  <c r="CU33" i="3" s="1"/>
  <c r="CT56" i="3"/>
  <c r="CU56" i="3" s="1"/>
  <c r="CT27" i="3"/>
  <c r="CU27" i="3" s="1"/>
  <c r="CT40" i="3"/>
  <c r="CU40" i="3" s="1"/>
  <c r="CT26" i="3"/>
  <c r="CU26" i="3" s="1"/>
  <c r="G49" i="6"/>
  <c r="CT66" i="3"/>
  <c r="CU66" i="3" s="1"/>
  <c r="CT29" i="3"/>
  <c r="CU29" i="3" s="1"/>
  <c r="CT30" i="3"/>
  <c r="CU30" i="3" s="1"/>
  <c r="CT17" i="3"/>
  <c r="CU17" i="3" s="1"/>
  <c r="CT52" i="3"/>
  <c r="CU52" i="3" s="1"/>
  <c r="CT25" i="3"/>
  <c r="CU25" i="3" s="1"/>
  <c r="CT9" i="3"/>
  <c r="CU9" i="3" s="1"/>
  <c r="AP79" i="3"/>
  <c r="CT38" i="3"/>
  <c r="CU38" i="3" s="1"/>
  <c r="CT54" i="3"/>
  <c r="CU54" i="3" s="1"/>
  <c r="CT58" i="3"/>
  <c r="CU58" i="3" s="1"/>
  <c r="CT53" i="3"/>
  <c r="CU53" i="3" s="1"/>
  <c r="CT22" i="3"/>
  <c r="CU22" i="3" s="1"/>
  <c r="CT35" i="3"/>
  <c r="CU35" i="3" s="1"/>
  <c r="CT32" i="3"/>
  <c r="CU32" i="3" s="1"/>
  <c r="CT24" i="3"/>
  <c r="CU24" i="3" s="1"/>
  <c r="CT18" i="3"/>
  <c r="CU18" i="3" s="1"/>
  <c r="AP86" i="3"/>
  <c r="CT55" i="3"/>
  <c r="CU55" i="3" s="1"/>
  <c r="AP82" i="3"/>
  <c r="CT62" i="3"/>
  <c r="CU62" i="3" s="1"/>
  <c r="CT51" i="3"/>
  <c r="CU51" i="3" s="1"/>
  <c r="AP75" i="3"/>
  <c r="CT36" i="3"/>
  <c r="CU36" i="3" s="1"/>
  <c r="AP73" i="3"/>
  <c r="AP88" i="3"/>
  <c r="AP81" i="3"/>
  <c r="AP74" i="3"/>
  <c r="CT60" i="3"/>
  <c r="CU60" i="3" s="1"/>
  <c r="CT31" i="3"/>
  <c r="CU31" i="3" s="1"/>
  <c r="AP87" i="3"/>
  <c r="AP80" i="3"/>
  <c r="CT7" i="3"/>
  <c r="CU7" i="3" s="1"/>
  <c r="CT13" i="3"/>
  <c r="CU13" i="3" s="1"/>
  <c r="CT11" i="3"/>
  <c r="CU11" i="3" s="1"/>
  <c r="CT45" i="3"/>
  <c r="CU45" i="3" s="1"/>
  <c r="AP78" i="3"/>
  <c r="AP84" i="3"/>
  <c r="AP83" i="3"/>
  <c r="CT10" i="3"/>
  <c r="CU10" i="3" s="1"/>
  <c r="CT63" i="3"/>
  <c r="CU63" i="3" s="1"/>
  <c r="CT37" i="3"/>
  <c r="CU37" i="3" s="1"/>
  <c r="CT48" i="3"/>
  <c r="CU48" i="3" s="1"/>
  <c r="CT41" i="3"/>
  <c r="CU41" i="3" s="1"/>
  <c r="AP76" i="3"/>
  <c r="AP85" i="3"/>
  <c r="CT21" i="3"/>
  <c r="CU21" i="3" s="1"/>
  <c r="CT43" i="3"/>
  <c r="CU43" i="3" s="1"/>
  <c r="CT14" i="3"/>
  <c r="CU14" i="3" s="1"/>
  <c r="CT8" i="3"/>
  <c r="CU8" i="3" s="1"/>
  <c r="CT23" i="3"/>
  <c r="CU23" i="3" s="1"/>
  <c r="CT44" i="3"/>
  <c r="CU44" i="3" s="1"/>
  <c r="CT19" i="3"/>
  <c r="CU19" i="3" s="1"/>
  <c r="CT64" i="3"/>
  <c r="CU64" i="3" s="1"/>
  <c r="CT39" i="3"/>
  <c r="CU39" i="3" s="1"/>
  <c r="CT28" i="3"/>
  <c r="CU28" i="3" s="1"/>
  <c r="CT46" i="3"/>
  <c r="CU46" i="3" s="1"/>
  <c r="CT47" i="3"/>
  <c r="CU47" i="3" s="1"/>
  <c r="CT15" i="3"/>
  <c r="CU15" i="3" s="1"/>
  <c r="CT61" i="3"/>
  <c r="CU61" i="3" s="1"/>
  <c r="CT42" i="3"/>
  <c r="CU42" i="3" s="1"/>
  <c r="AA10" i="4"/>
  <c r="AA6" i="4"/>
  <c r="AA13" i="4"/>
  <c r="AK51" i="6" s="1"/>
  <c r="AA12" i="4"/>
  <c r="AH51" i="6" s="1"/>
  <c r="AA9" i="4"/>
  <c r="AK49" i="6" s="1"/>
  <c r="AA8" i="4"/>
  <c r="AH49" i="6" s="1"/>
  <c r="AA7" i="4"/>
  <c r="AE49" i="6" s="1"/>
  <c r="AA11" i="4"/>
  <c r="AE51" i="6" s="1"/>
  <c r="CT20" i="3"/>
  <c r="CU20" i="3" s="1"/>
  <c r="BK3" i="3"/>
  <c r="CU6" i="3"/>
  <c r="CT12" i="3"/>
  <c r="CU12" i="3" s="1"/>
  <c r="BJ3" i="3"/>
  <c r="AT49" i="6" s="1"/>
  <c r="CT65" i="3"/>
  <c r="CU65" i="3" s="1"/>
  <c r="AA49" i="6" l="1"/>
  <c r="AC10" i="4"/>
  <c r="AC9" i="4"/>
  <c r="BE49" i="6" s="1"/>
  <c r="AC13" i="4"/>
  <c r="BE51" i="6" s="1"/>
  <c r="AC12" i="4"/>
  <c r="BB51" i="6" s="1"/>
  <c r="AC8" i="4"/>
  <c r="BB49" i="6" s="1"/>
  <c r="AC7" i="4"/>
  <c r="AY49" i="6" s="1"/>
  <c r="AC11" i="4"/>
  <c r="AY51" i="6" s="1"/>
  <c r="AC6" i="4"/>
  <c r="CD3" i="3"/>
  <c r="BN49" i="6" s="1"/>
  <c r="CE3" i="3"/>
  <c r="BJ86" i="3"/>
  <c r="BJ84" i="3"/>
  <c r="BJ77" i="3"/>
  <c r="BJ75" i="3"/>
  <c r="BJ82" i="3"/>
  <c r="BJ73" i="3"/>
  <c r="BJ87" i="3"/>
  <c r="BJ74" i="3"/>
  <c r="BJ79" i="3"/>
  <c r="BJ76" i="3"/>
  <c r="BJ83" i="3"/>
  <c r="BJ80" i="3"/>
  <c r="BJ81" i="3"/>
  <c r="BJ88" i="3"/>
  <c r="BJ78" i="3"/>
  <c r="BJ85" i="3"/>
  <c r="AU49" i="6" l="1"/>
  <c r="CD87" i="3"/>
  <c r="CD84" i="3"/>
  <c r="CD81" i="3"/>
  <c r="CD78" i="3"/>
  <c r="CD75" i="3"/>
  <c r="CD82" i="3"/>
  <c r="CD73" i="3"/>
  <c r="CD80" i="3"/>
  <c r="CD79" i="3"/>
  <c r="CD76" i="3"/>
  <c r="CD86" i="3"/>
  <c r="CD83" i="3"/>
  <c r="CD88" i="3"/>
  <c r="CD85" i="3"/>
  <c r="CD77" i="3"/>
  <c r="CD74" i="3"/>
  <c r="AE10" i="4"/>
  <c r="AE9" i="4"/>
  <c r="BY49" i="6" s="1"/>
  <c r="AE13" i="4"/>
  <c r="BY51" i="6" s="1"/>
  <c r="AE12" i="4"/>
  <c r="BV51" i="6" s="1"/>
  <c r="AE7" i="4"/>
  <c r="BS49" i="6" s="1"/>
  <c r="AE11" i="4"/>
  <c r="BS51" i="6" s="1"/>
  <c r="AE6" i="4"/>
  <c r="BO49" i="6" s="1"/>
  <c r="AE8" i="4"/>
  <c r="BV49" i="6" s="1"/>
</calcChain>
</file>

<file path=xl/sharedStrings.xml><?xml version="1.0" encoding="utf-8"?>
<sst xmlns="http://schemas.openxmlformats.org/spreadsheetml/2006/main" count="297" uniqueCount="148">
  <si>
    <t>Predicción del índice de reducción sonora R’ a partir de la consideración de transmisión por flancos</t>
  </si>
  <si>
    <t>ISO 12354-1</t>
  </si>
  <si>
    <t>Camino</t>
  </si>
  <si>
    <t>Tipo Union</t>
  </si>
  <si>
    <t>Dimensión</t>
  </si>
  <si>
    <t>Valor (en m)</t>
  </si>
  <si>
    <t>V1</t>
  </si>
  <si>
    <t>m3</t>
  </si>
  <si>
    <t>R</t>
  </si>
  <si>
    <t>X</t>
  </si>
  <si>
    <t>H</t>
  </si>
  <si>
    <t>V2</t>
  </si>
  <si>
    <t>L</t>
  </si>
  <si>
    <t>T</t>
  </si>
  <si>
    <t>W</t>
  </si>
  <si>
    <t>S1</t>
  </si>
  <si>
    <t>m2</t>
  </si>
  <si>
    <t>P</t>
  </si>
  <si>
    <t>L1</t>
  </si>
  <si>
    <t>S2</t>
  </si>
  <si>
    <t>L2</t>
  </si>
  <si>
    <t>Spared</t>
  </si>
  <si>
    <t>Vi = Volumen Sala i</t>
  </si>
  <si>
    <t>Si = Superficie Piso Sala i</t>
  </si>
  <si>
    <t>Elemento</t>
  </si>
  <si>
    <t>D</t>
  </si>
  <si>
    <t>Masa Superficial (kg/m2)</t>
  </si>
  <si>
    <t>MEDICIONES ENTRADA</t>
  </si>
  <si>
    <t>Medición</t>
  </si>
  <si>
    <t>Lp1</t>
  </si>
  <si>
    <t>TR2</t>
  </si>
  <si>
    <t>ÍNDICES DE REDUCCIÓN ELEMENTOS</t>
  </si>
  <si>
    <t>Divisoria (D)</t>
  </si>
  <si>
    <t>Derecha (R)</t>
  </si>
  <si>
    <t>Izquierda (L)</t>
  </si>
  <si>
    <t>Piso (P)</t>
  </si>
  <si>
    <t>Techo (T)</t>
  </si>
  <si>
    <t>ÍNDICES DE REDUCCIÓN REVESTIMIENTOS</t>
  </si>
  <si>
    <t>EMISORA</t>
  </si>
  <si>
    <t>RECEPTORA</t>
  </si>
  <si>
    <t>MEJORA DE ÍNDICE DE REDUCCIÓN POR REVESTIMIENTOS(ΔR)</t>
  </si>
  <si>
    <t>Transmisión</t>
  </si>
  <si>
    <t>Directo-Directo</t>
  </si>
  <si>
    <t>DD</t>
  </si>
  <si>
    <t>Directo-Flanco</t>
  </si>
  <si>
    <t>DR</t>
  </si>
  <si>
    <t>DL</t>
  </si>
  <si>
    <t>DP</t>
  </si>
  <si>
    <t>DT</t>
  </si>
  <si>
    <t>Flanco-Directo</t>
  </si>
  <si>
    <t>RD</t>
  </si>
  <si>
    <t>LD</t>
  </si>
  <si>
    <t>PD</t>
  </si>
  <si>
    <t>TD</t>
  </si>
  <si>
    <t>Flanco-Flanco</t>
  </si>
  <si>
    <t>RR</t>
  </si>
  <si>
    <t>LL</t>
  </si>
  <si>
    <t>PP</t>
  </si>
  <si>
    <t>TT</t>
  </si>
  <si>
    <t>ÍNDICES DE REDUCCIÓN (Rij)</t>
  </si>
  <si>
    <t>M</t>
  </si>
  <si>
    <t>Kij</t>
  </si>
  <si>
    <t>Ponderación A</t>
  </si>
  <si>
    <t xml:space="preserve">Área de Absorción </t>
  </si>
  <si>
    <t>R'w</t>
  </si>
  <si>
    <t>DnT,w</t>
  </si>
  <si>
    <t>Saltos</t>
  </si>
  <si>
    <t>Suma Desviaciones</t>
  </si>
  <si>
    <t>Valores de Referencia</t>
  </si>
  <si>
    <t>Curva de Referencia</t>
  </si>
  <si>
    <r>
      <rPr>
        <i/>
        <sz val="10"/>
        <color theme="1"/>
        <rFont val="Arial"/>
      </rPr>
      <t xml:space="preserve">f </t>
    </r>
    <r>
      <rPr>
        <i/>
        <sz val="10"/>
        <color theme="1"/>
        <rFont val="Arial"/>
      </rPr>
      <t>(Hz)</t>
    </r>
  </si>
  <si>
    <t>dB</t>
  </si>
  <si>
    <r>
      <rPr>
        <i/>
        <sz val="10"/>
        <color theme="1"/>
        <rFont val="Arial"/>
      </rPr>
      <t xml:space="preserve">f </t>
    </r>
    <r>
      <rPr>
        <i/>
        <sz val="10"/>
        <color theme="1"/>
        <rFont val="Arial"/>
      </rPr>
      <t>(Hz)</t>
    </r>
  </si>
  <si>
    <r>
      <rPr>
        <i/>
        <sz val="10"/>
        <color theme="1"/>
        <rFont val="Arial"/>
      </rPr>
      <t xml:space="preserve">f </t>
    </r>
    <r>
      <rPr>
        <i/>
        <sz val="10"/>
        <color theme="1"/>
        <rFont val="Arial"/>
      </rPr>
      <t>(Hz)</t>
    </r>
  </si>
  <si>
    <r>
      <rPr>
        <i/>
        <sz val="10"/>
        <color theme="1"/>
        <rFont val="Arial"/>
      </rPr>
      <t xml:space="preserve">f </t>
    </r>
    <r>
      <rPr>
        <i/>
        <sz val="10"/>
        <color theme="1"/>
        <rFont val="Arial"/>
      </rPr>
      <t>(Hz)</t>
    </r>
  </si>
  <si>
    <t>R'w (A)</t>
  </si>
  <si>
    <t>D'nTw</t>
  </si>
  <si>
    <t>D'nTw (A)</t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</si>
  <si>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</si>
  <si>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</si>
  <si>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</si>
  <si>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</si>
  <si>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</si>
  <si>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</si>
  <si>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</si>
  <si>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</si>
  <si>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t>C</t>
  </si>
  <si>
    <r>
      <rPr>
        <b/>
        <sz val="10"/>
        <color theme="1"/>
        <rFont val="Arial"/>
      </rPr>
      <t xml:space="preserve">C </t>
    </r>
    <r>
      <rPr>
        <b/>
        <i/>
        <sz val="10"/>
        <color theme="1"/>
        <rFont val="Arial"/>
      </rPr>
      <t>50-3150</t>
    </r>
  </si>
  <si>
    <r>
      <rPr>
        <b/>
        <sz val="10"/>
        <color theme="1"/>
        <rFont val="Arial"/>
      </rPr>
      <t xml:space="preserve">C </t>
    </r>
    <r>
      <rPr>
        <b/>
        <i/>
        <sz val="10"/>
        <color theme="1"/>
        <rFont val="Arial"/>
      </rPr>
      <t>50-5000</t>
    </r>
  </si>
  <si>
    <r>
      <rPr>
        <b/>
        <sz val="10"/>
        <color theme="1"/>
        <rFont val="Arial"/>
      </rPr>
      <t xml:space="preserve">C </t>
    </r>
    <r>
      <rPr>
        <b/>
        <i/>
        <sz val="10"/>
        <color theme="1"/>
        <rFont val="Arial"/>
      </rPr>
      <t>100-5000</t>
    </r>
  </si>
  <si>
    <t>Ctr</t>
  </si>
  <si>
    <r>
      <rPr>
        <b/>
        <sz val="10"/>
        <color theme="1"/>
        <rFont val="Arial"/>
      </rPr>
      <t xml:space="preserve">Ctr </t>
    </r>
    <r>
      <rPr>
        <b/>
        <i/>
        <sz val="10"/>
        <color theme="1"/>
        <rFont val="Arial"/>
      </rPr>
      <t>50-3150</t>
    </r>
  </si>
  <si>
    <r>
      <rPr>
        <b/>
        <sz val="10"/>
        <color theme="1"/>
        <rFont val="Arial"/>
      </rPr>
      <t xml:space="preserve">Ctr </t>
    </r>
    <r>
      <rPr>
        <b/>
        <i/>
        <sz val="10"/>
        <color theme="1"/>
        <rFont val="Arial"/>
      </rPr>
      <t>50-5000</t>
    </r>
  </si>
  <si>
    <r>
      <rPr>
        <b/>
        <sz val="10"/>
        <color theme="1"/>
        <rFont val="Arial"/>
      </rPr>
      <t xml:space="preserve">Ctr </t>
    </r>
    <r>
      <rPr>
        <b/>
        <i/>
        <sz val="10"/>
        <color theme="1"/>
        <rFont val="Arial"/>
      </rPr>
      <t>100-5000</t>
    </r>
  </si>
  <si>
    <r>
      <rPr>
        <b/>
        <i/>
        <sz val="12"/>
        <color theme="1"/>
        <rFont val="Arial"/>
      </rPr>
      <t xml:space="preserve">Predicción del índice de reducción sonora R’ a partir de la consideración de transmisión por flancos - </t>
    </r>
    <r>
      <rPr>
        <b/>
        <i/>
        <sz val="14"/>
        <color theme="1"/>
        <rFont val="Arial"/>
      </rPr>
      <t>RESULTADOS</t>
    </r>
  </si>
  <si>
    <t>Globales</t>
  </si>
  <si>
    <t>L1 (dB)</t>
  </si>
  <si>
    <t>L1 (dBA)</t>
  </si>
  <si>
    <t>R' (dB)</t>
  </si>
  <si>
    <t>R' (dBA)</t>
  </si>
  <si>
    <t>L2 (dB)</t>
  </si>
  <si>
    <t>L2 (dBA)</t>
  </si>
  <si>
    <t>DnT' (dB)</t>
  </si>
  <si>
    <t>DnT' (dBA)</t>
  </si>
  <si>
    <t xml:space="preserve">Índice de reduccion sonora aparente de acuerdo con la Norma ISO 12354-1 </t>
  </si>
  <si>
    <t>Índice de reduccion sonora aparente de acuerdo con la Norma ISO 12354-1 con ponderación A</t>
  </si>
  <si>
    <t>Estimación de las características acústicas de las edificaciones a partir de las características de sus elementos</t>
  </si>
  <si>
    <t>Cliente:</t>
  </si>
  <si>
    <t>Fecha del ensayo:</t>
  </si>
  <si>
    <t>Descripción e identificación del elemento de construcción:</t>
  </si>
  <si>
    <t>Volumen del recinto emisor:</t>
  </si>
  <si>
    <t>m³</t>
  </si>
  <si>
    <t>- - - -</t>
  </si>
  <si>
    <t>Rango de frecuencia según los valores de la curva de referencia (ISO 717-1)</t>
  </si>
  <si>
    <t>Volumen del recinto receptor:</t>
  </si>
  <si>
    <t>____</t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</si>
  <si>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</si>
  <si>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t>Valoración según la Norma ISO 717-1:</t>
  </si>
  <si>
    <r>
      <rPr>
        <i/>
        <sz val="11"/>
        <color theme="1"/>
        <rFont val="Times New Roman"/>
      </rPr>
      <t>R',w (C;Ctr)</t>
    </r>
    <r>
      <rPr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</si>
  <si>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</si>
  <si>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t>dB;</t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</si>
  <si>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</si>
  <si>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</si>
  <si>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</si>
  <si>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</si>
  <si>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</si>
  <si>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>Nº de informe:</t>
  </si>
  <si>
    <t>Nombre del instituto de ensayo:</t>
  </si>
  <si>
    <t>Fecha:</t>
  </si>
  <si>
    <t>Firma:</t>
  </si>
  <si>
    <r>
      <t xml:space="preserve">R'w </t>
    </r>
    <r>
      <rPr>
        <b/>
        <sz val="11"/>
        <color theme="1"/>
        <rFont val="Arial"/>
      </rPr>
      <t>(</t>
    </r>
    <r>
      <rPr>
        <b/>
        <sz val="10"/>
        <color theme="1"/>
        <rFont val="Arial"/>
        <family val="2"/>
      </rPr>
      <t>pond. A</t>
    </r>
    <r>
      <rPr>
        <b/>
        <sz val="11"/>
        <color theme="1"/>
        <rFont val="Arial"/>
      </rPr>
      <t>)</t>
    </r>
  </si>
  <si>
    <t>DnT,w (pond. A)</t>
  </si>
  <si>
    <r>
      <t xml:space="preserve">Evaluación basada en resultados de medidas </t>
    </r>
    <r>
      <rPr>
        <i/>
        <sz val="7"/>
        <color theme="1"/>
        <rFont val="Times New Roman"/>
        <family val="1"/>
      </rPr>
      <t>in situ</t>
    </r>
    <r>
      <rPr>
        <sz val="7"/>
        <color theme="1"/>
        <rFont val="Times New Roman"/>
        <family val="1"/>
      </rPr>
      <t xml:space="preserve"> obtenidas mediante un método de </t>
    </r>
    <r>
      <rPr>
        <i/>
        <sz val="7"/>
        <color theme="1"/>
        <rFont val="Times New Roman"/>
        <family val="1"/>
      </rPr>
      <t>ingeniería</t>
    </r>
  </si>
  <si>
    <r>
      <t>f</t>
    </r>
    <r>
      <rPr>
        <sz val="10"/>
        <color rgb="FF000000"/>
        <rFont val="Times New Roman"/>
        <family val="1"/>
      </rPr>
      <t xml:space="preserve"> (Hz)</t>
    </r>
  </si>
  <si>
    <t>dBA</t>
  </si>
  <si>
    <t>dBA;</t>
  </si>
  <si>
    <t>Dba</t>
  </si>
  <si>
    <t>dBa;</t>
  </si>
  <si>
    <t>dBa</t>
  </si>
  <si>
    <t>Diferencia de niveles estandarizada  de acuerdo con la Norma ISO 12354-1</t>
  </si>
  <si>
    <t>DnT (dB)</t>
  </si>
  <si>
    <r>
      <t>DnT,w (C;Ctr)</t>
    </r>
    <r>
      <rPr>
        <sz val="11"/>
        <color theme="1"/>
        <rFont val="Times New Roman"/>
      </rPr>
      <t xml:space="preserve"> =</t>
    </r>
  </si>
  <si>
    <t>DnT (dBA)</t>
  </si>
  <si>
    <t>Diferencia de niveles estandarizada  de acuerdo con la Norma ISO 12354-1 con ponderación A</t>
  </si>
  <si>
    <t>Diferencia</t>
  </si>
  <si>
    <t>Global</t>
  </si>
  <si>
    <t>Global (A)</t>
  </si>
  <si>
    <t>RECINTOS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</si>
</sst>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1">
    <font>
      <sz val="10"/>
      <color rgb="FF000000"/>
      <name val="Arial"/>
      <scheme val="minor"/>
    </font>
    <font>
      <b/>
      <i/>
      <sz val="15"/>
      <color theme="1"/>
      <name val="Arial"/>
      <scheme val="minor"/>
    </font>
    <font>
      <sz val="10"/>
      <name val="Arial"/>
    </font>
    <font>
      <b/>
      <i/>
      <sz val="10"/>
      <color theme="1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i/>
      <sz val="10"/>
      <color theme="1"/>
      <name val="Arial"/>
      <scheme val="minor"/>
    </font>
    <font>
      <i/>
      <sz val="9"/>
      <color theme="1"/>
      <name val="Arial"/>
      <scheme val="minor"/>
    </font>
    <font>
      <b/>
      <sz val="12"/>
      <color rgb="FFFFFFFF"/>
      <name val="Arial"/>
      <scheme val="minor"/>
    </font>
    <font>
      <b/>
      <sz val="12"/>
      <color rgb="FFFFFFFF"/>
      <name val="Arial"/>
    </font>
    <font>
      <b/>
      <sz val="10"/>
      <color theme="1"/>
      <name val="Arial"/>
    </font>
    <font>
      <b/>
      <i/>
      <sz val="10"/>
      <color theme="1"/>
      <name val="Arial"/>
    </font>
    <font>
      <sz val="10"/>
      <color theme="1"/>
      <name val="Arial"/>
    </font>
    <font>
      <b/>
      <sz val="9"/>
      <color rgb="FFFFFFFF"/>
      <name val="Arial"/>
    </font>
    <font>
      <b/>
      <sz val="12"/>
      <color theme="1"/>
      <name val="Arial"/>
    </font>
    <font>
      <sz val="11"/>
      <color rgb="FFFFFFFF"/>
      <name val="Arial"/>
    </font>
    <font>
      <b/>
      <sz val="11"/>
      <color theme="1"/>
      <name val="Arial"/>
    </font>
    <font>
      <b/>
      <sz val="11"/>
      <color rgb="FFFFFFFF"/>
      <name val="Arial"/>
    </font>
    <font>
      <b/>
      <sz val="9"/>
      <color theme="1"/>
      <name val="Arial"/>
    </font>
    <font>
      <i/>
      <sz val="10"/>
      <color theme="1"/>
      <name val="Arial"/>
    </font>
    <font>
      <b/>
      <i/>
      <sz val="12"/>
      <color theme="1"/>
      <name val="Arial"/>
      <scheme val="minor"/>
    </font>
    <font>
      <b/>
      <sz val="11"/>
      <color theme="0"/>
      <name val="Arial"/>
      <scheme val="minor"/>
    </font>
    <font>
      <b/>
      <i/>
      <sz val="11"/>
      <color theme="0"/>
      <name val="Arial"/>
      <scheme val="minor"/>
    </font>
    <font>
      <b/>
      <sz val="11"/>
      <color theme="1"/>
      <name val="Arial"/>
      <scheme val="minor"/>
    </font>
    <font>
      <b/>
      <sz val="10"/>
      <color theme="1"/>
      <name val="Times New Roman"/>
    </font>
    <font>
      <b/>
      <sz val="10"/>
      <color rgb="FF000000"/>
      <name val="&quot;Times New Roman&quot;"/>
    </font>
    <font>
      <sz val="11"/>
      <color theme="1"/>
      <name val="Times New Roman"/>
    </font>
    <font>
      <sz val="10"/>
      <color theme="1"/>
      <name val="Times New Roman"/>
    </font>
    <font>
      <sz val="10"/>
      <color rgb="FFFF0000"/>
      <name val="Arial"/>
      <scheme val="minor"/>
    </font>
    <font>
      <i/>
      <sz val="11"/>
      <color theme="1"/>
      <name val="Times New Roman"/>
    </font>
    <font>
      <b/>
      <i/>
      <sz val="12"/>
      <color theme="1"/>
      <name val="Arial"/>
    </font>
    <font>
      <b/>
      <i/>
      <sz val="14"/>
      <color theme="1"/>
      <name val="Arial"/>
    </font>
    <font>
      <sz val="7"/>
      <color theme="1"/>
      <name val="Times New Roman"/>
    </font>
    <font>
      <b/>
      <sz val="10"/>
      <color theme="1"/>
      <name val="Arial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i/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Times New Roman"/>
      <family val="1"/>
    </font>
    <font>
      <sz val="7"/>
      <color theme="1"/>
      <name val="Times New Roman"/>
      <family val="1"/>
    </font>
    <font>
      <i/>
      <sz val="7"/>
      <color theme="1"/>
      <name val="Times New Roman"/>
      <family val="1"/>
    </font>
    <font>
      <sz val="7"/>
      <name val="Arial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FF0000"/>
      <name val="Arial"/>
      <family val="2"/>
      <scheme val="minor"/>
    </font>
    <font>
      <sz val="11"/>
      <color rgb="FF000000"/>
      <name val="Times New Roman"/>
      <family val="1"/>
    </font>
    <font>
      <b/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14"/>
      <color rgb="FFFFFFFF"/>
      <name val="Arial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FF00FF"/>
        <bgColor rgb="FFFF00FF"/>
      </patternFill>
    </fill>
    <fill>
      <patternFill patternType="solid">
        <fgColor rgb="FFEAD1DC"/>
        <bgColor rgb="FFEAD1DC"/>
      </patternFill>
    </fill>
    <fill>
      <patternFill patternType="solid">
        <fgColor theme="0"/>
        <bgColor theme="0"/>
      </patternFill>
    </fill>
    <fill>
      <patternFill patternType="solid">
        <fgColor rgb="FF274E13"/>
        <bgColor rgb="FF274E13"/>
      </patternFill>
    </fill>
    <fill>
      <patternFill patternType="solid">
        <fgColor rgb="FF6AA84F"/>
        <bgColor rgb="FF6AA84F"/>
      </patternFill>
    </fill>
    <fill>
      <patternFill patternType="solid">
        <fgColor rgb="FF93C47D"/>
        <bgColor rgb="FF93C47D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theme="1"/>
        <bgColor theme="1"/>
      </patternFill>
    </fill>
    <fill>
      <patternFill patternType="solid">
        <fgColor rgb="FF073763"/>
        <bgColor rgb="FF073763"/>
      </patternFill>
    </fill>
    <fill>
      <patternFill patternType="solid">
        <fgColor rgb="FF3D85C6"/>
        <bgColor rgb="FF3D85C6"/>
      </patternFill>
    </fill>
    <fill>
      <patternFill patternType="solid">
        <fgColor rgb="FF6FA8DC"/>
        <bgColor rgb="FF6FA8DC"/>
      </patternFill>
    </fill>
    <fill>
      <patternFill patternType="solid">
        <fgColor rgb="FF20124D"/>
        <bgColor rgb="FF20124D"/>
      </patternFill>
    </fill>
    <fill>
      <patternFill patternType="solid">
        <fgColor rgb="FF674EA7"/>
        <bgColor rgb="FF674EA7"/>
      </patternFill>
    </fill>
    <fill>
      <patternFill patternType="solid">
        <fgColor rgb="FF8E7CC3"/>
        <bgColor rgb="FF8E7CC3"/>
      </patternFill>
    </fill>
    <fill>
      <patternFill patternType="solid">
        <fgColor rgb="FFD9D2E9"/>
        <bgColor rgb="FFD9D2E9"/>
      </patternFill>
    </fill>
    <fill>
      <patternFill patternType="solid">
        <fgColor rgb="FF4C1130"/>
        <bgColor rgb="FF4C1130"/>
      </patternFill>
    </fill>
    <fill>
      <patternFill patternType="solid">
        <fgColor rgb="FF741B47"/>
        <bgColor rgb="FF741B47"/>
      </patternFill>
    </fill>
    <fill>
      <patternFill patternType="solid">
        <fgColor rgb="FF85200C"/>
        <bgColor rgb="FF85200C"/>
      </patternFill>
    </fill>
    <fill>
      <patternFill patternType="solid">
        <fgColor rgb="FFC27BA0"/>
        <bgColor rgb="FFC27BA0"/>
      </patternFill>
    </fill>
    <fill>
      <patternFill patternType="solid">
        <fgColor rgb="FF660000"/>
        <bgColor rgb="FF660000"/>
      </patternFill>
    </fill>
    <fill>
      <patternFill patternType="solid">
        <fgColor rgb="FFA64D79"/>
        <bgColor rgb="FFA64D79"/>
      </patternFill>
    </fill>
    <fill>
      <patternFill patternType="solid">
        <fgColor rgb="FFD5A6BD"/>
        <bgColor rgb="FFD5A6BD"/>
      </patternFill>
    </fill>
    <fill>
      <patternFill patternType="solid">
        <fgColor rgb="FFB4A7D6"/>
        <bgColor rgb="FFB4A7D6"/>
      </patternFill>
    </fill>
    <fill>
      <patternFill patternType="solid">
        <fgColor rgb="FF6D9EEB"/>
        <bgColor rgb="FF6D9EEB"/>
      </patternFill>
    </fill>
    <fill>
      <patternFill patternType="solid">
        <fgColor rgb="FF3C78D8"/>
        <bgColor rgb="FF3C78D8"/>
      </patternFill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  <fill>
      <patternFill patternType="solid">
        <fgColor rgb="FF57BB8A"/>
        <bgColor rgb="FF57BB8A"/>
      </patternFill>
    </fill>
    <fill>
      <patternFill patternType="solid">
        <fgColor rgb="FF000000"/>
        <bgColor rgb="FF000000"/>
      </patternFill>
    </fill>
    <fill>
      <patternFill patternType="solid">
        <fgColor rgb="FFCCCCCC"/>
        <bgColor rgb="FFCCCCCC"/>
      </patternFill>
    </fill>
    <fill>
      <patternFill patternType="solid">
        <fgColor rgb="FFFFE599"/>
        <bgColor rgb="FFFFE599"/>
      </patternFill>
    </fill>
    <fill>
      <patternFill patternType="solid">
        <fgColor rgb="FFFCE5CD"/>
        <bgColor rgb="FFFCE5CD"/>
      </patternFill>
    </fill>
    <fill>
      <patternFill patternType="solid">
        <fgColor rgb="FFF9CB9C"/>
        <bgColor rgb="FFF9CB9C"/>
      </patternFill>
    </fill>
    <fill>
      <patternFill patternType="solid">
        <fgColor rgb="FFF6B26B"/>
        <bgColor rgb="FFF6B26B"/>
      </patternFill>
    </fill>
    <fill>
      <patternFill patternType="solid">
        <fgColor rgb="FFFF0000"/>
        <bgColor rgb="FFFF0000"/>
      </patternFill>
    </fill>
    <fill>
      <patternFill patternType="solid">
        <fgColor rgb="FFF4CCCC"/>
        <bgColor rgb="FFF4CCCC"/>
      </patternFill>
    </fill>
    <fill>
      <patternFill patternType="solid">
        <fgColor rgb="FFCC0000"/>
        <bgColor rgb="FFCC0000"/>
      </patternFill>
    </fill>
    <fill>
      <patternFill patternType="solid">
        <fgColor rgb="FF38761D"/>
        <bgColor rgb="FF38761D"/>
      </patternFill>
    </fill>
    <fill>
      <patternFill patternType="solid">
        <fgColor rgb="FF990000"/>
        <bgColor rgb="FF990000"/>
      </patternFill>
    </fill>
    <fill>
      <patternFill patternType="solid">
        <fgColor rgb="FFF3F3F3"/>
        <bgColor rgb="FFF3F3F3"/>
      </patternFill>
    </fill>
    <fill>
      <patternFill patternType="solid">
        <fgColor rgb="FFFF9900"/>
        <bgColor rgb="FFFF9900"/>
      </patternFill>
    </fill>
    <fill>
      <patternFill patternType="solid">
        <fgColor rgb="FFB45F06"/>
        <bgColor rgb="FFB45F06"/>
      </patternFill>
    </fill>
    <fill>
      <patternFill patternType="solid">
        <fgColor rgb="FFA4C2F4"/>
        <bgColor rgb="FFA4C2F4"/>
      </patternFill>
    </fill>
    <fill>
      <patternFill patternType="solid">
        <fgColor rgb="FF1155CC"/>
        <bgColor rgb="FF1155CC"/>
      </patternFill>
    </fill>
    <fill>
      <patternFill patternType="solid">
        <fgColor rgb="FFC9DAF8"/>
        <bgColor indexed="64"/>
      </patternFill>
    </fill>
    <fill>
      <patternFill patternType="solid">
        <fgColor rgb="FF8E7CC3"/>
        <bgColor indexed="64"/>
      </patternFill>
    </fill>
    <fill>
      <patternFill patternType="solid">
        <fgColor rgb="FFD9D2E9"/>
        <bgColor indexed="64"/>
      </patternFill>
    </fill>
    <fill>
      <patternFill patternType="solid">
        <fgColor rgb="FFC27BA0"/>
        <bgColor indexed="64"/>
      </patternFill>
    </fill>
    <fill>
      <patternFill patternType="solid">
        <fgColor rgb="FFEAD1DC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306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FFFFFF"/>
      </bottom>
      <diagonal/>
    </border>
    <border>
      <left/>
      <right/>
      <top style="thick">
        <color rgb="FF000000"/>
      </top>
      <bottom style="medium">
        <color rgb="FFFFFFFF"/>
      </bottom>
      <diagonal/>
    </border>
    <border>
      <left/>
      <right style="thick">
        <color rgb="FF000000"/>
      </right>
      <top style="thick">
        <color rgb="FF000000"/>
      </top>
      <bottom style="medium">
        <color rgb="FFFFFFFF"/>
      </bottom>
      <diagonal/>
    </border>
    <border>
      <left style="thick">
        <color rgb="FF000000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thick">
        <color rgb="FF000000"/>
      </right>
      <top style="medium">
        <color rgb="FFFFFFFF"/>
      </top>
      <bottom style="medium">
        <color rgb="FFFFFFFF"/>
      </bottom>
      <diagonal/>
    </border>
    <border>
      <left style="thick">
        <color rgb="FF000000"/>
      </left>
      <right/>
      <top style="medium">
        <color rgb="FFFFFFFF"/>
      </top>
      <bottom style="thick">
        <color rgb="FF000000"/>
      </bottom>
      <diagonal/>
    </border>
    <border>
      <left/>
      <right/>
      <top style="medium">
        <color rgb="FFFFFFFF"/>
      </top>
      <bottom style="thick">
        <color rgb="FF000000"/>
      </bottom>
      <diagonal/>
    </border>
    <border>
      <left/>
      <right style="thick">
        <color rgb="FF000000"/>
      </right>
      <top style="medium">
        <color rgb="FFFFFFFF"/>
      </top>
      <bottom style="thick">
        <color rgb="FF000000"/>
      </bottom>
      <diagonal/>
    </border>
    <border>
      <left style="thick">
        <color rgb="FF000000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 style="thick">
        <color rgb="FF000000"/>
      </right>
      <top/>
      <bottom style="thick">
        <color rgb="FFFFFFFF"/>
      </bottom>
      <diagonal/>
    </border>
    <border>
      <left style="thick">
        <color rgb="FF000000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ck">
        <color rgb="FF000000"/>
      </right>
      <top style="thick">
        <color rgb="FFFFFFFF"/>
      </top>
      <bottom style="thick">
        <color rgb="FFFFFFFF"/>
      </bottom>
      <diagonal/>
    </border>
    <border>
      <left style="thick">
        <color rgb="FF000000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thick">
        <color rgb="FFFFFFFF"/>
      </right>
      <top style="medium">
        <color rgb="FFFFFFFF"/>
      </top>
      <bottom/>
      <diagonal/>
    </border>
    <border>
      <left style="thick">
        <color rgb="FF000000"/>
      </left>
      <right style="thick">
        <color rgb="FFFFFFFF"/>
      </right>
      <top style="thick">
        <color rgb="FFFFFFFF"/>
      </top>
      <bottom style="medium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/>
      <right style="thick">
        <color rgb="FF000000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CCCCCC"/>
      </left>
      <right style="thick">
        <color rgb="FFFFFFFF"/>
      </right>
      <top style="thick">
        <color rgb="FFCCCCCC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CCCCCC"/>
      </top>
      <bottom style="thick">
        <color rgb="FFFFFFFF"/>
      </bottom>
      <diagonal/>
    </border>
    <border>
      <left style="thick">
        <color rgb="FFFFFFFF"/>
      </left>
      <right style="thick">
        <color rgb="FFCCCCCC"/>
      </right>
      <top style="thick">
        <color rgb="FFCCCCCC"/>
      </top>
      <bottom style="thick">
        <color rgb="FFFFFFFF"/>
      </bottom>
      <diagonal/>
    </border>
    <border>
      <left style="thick">
        <color rgb="FFCCCCCC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/>
      <diagonal/>
    </border>
    <border>
      <left/>
      <right/>
      <top style="thick">
        <color rgb="FFFFFFFF"/>
      </top>
      <bottom/>
      <diagonal/>
    </border>
    <border>
      <left/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CCCCCC"/>
      </right>
      <top style="thick">
        <color rgb="FFFFFFFF"/>
      </top>
      <bottom style="thick">
        <color rgb="FFFFFFFF"/>
      </bottom>
      <diagonal/>
    </border>
    <border>
      <left style="thick">
        <color rgb="FFCCCCCC"/>
      </left>
      <right style="medium">
        <color rgb="FFFFFFFF"/>
      </right>
      <top/>
      <bottom style="medium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 style="thick">
        <color rgb="FFCCCCCC"/>
      </right>
      <top/>
      <bottom style="thick">
        <color rgb="FFFFFFFF"/>
      </bottom>
      <diagonal/>
    </border>
    <border>
      <left style="thick">
        <color rgb="FFCCCCCC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thick">
        <color rgb="FFCCCCCC"/>
      </left>
      <right/>
      <top style="medium">
        <color rgb="FFFFFFFF"/>
      </top>
      <bottom style="medium">
        <color rgb="FFFFFFFF"/>
      </bottom>
      <diagonal/>
    </border>
    <border>
      <left style="thick">
        <color rgb="FF000000"/>
      </left>
      <right style="thick">
        <color rgb="FFFFFFFF"/>
      </right>
      <top style="thick">
        <color rgb="FF000000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000000"/>
      </top>
      <bottom style="thick">
        <color rgb="FFFFFFFF"/>
      </bottom>
      <diagonal/>
    </border>
    <border>
      <left style="thick">
        <color rgb="FFFFFFFF"/>
      </left>
      <right style="thick">
        <color rgb="FF000000"/>
      </right>
      <top style="thick">
        <color rgb="FF000000"/>
      </top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000000"/>
      </left>
      <right style="thick">
        <color rgb="FFFFFFFF"/>
      </right>
      <top style="thick">
        <color rgb="FFFFFFFF"/>
      </top>
      <bottom style="thick">
        <color rgb="FF00000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000000"/>
      </bottom>
      <diagonal/>
    </border>
    <border>
      <left style="thick">
        <color rgb="FFFFFFFF"/>
      </left>
      <right style="thick">
        <color rgb="FF000000"/>
      </right>
      <top style="thick">
        <color rgb="FFFFFFFF"/>
      </top>
      <bottom style="thick">
        <color rgb="FF000000"/>
      </bottom>
      <diagonal/>
    </border>
    <border>
      <left/>
      <right style="thick">
        <color rgb="FFFFFFFF"/>
      </right>
      <top style="thick">
        <color rgb="FF000000"/>
      </top>
      <bottom style="thick">
        <color rgb="FFFFFFFF"/>
      </bottom>
      <diagonal/>
    </border>
    <border>
      <left style="thick">
        <color rgb="FF000000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000000"/>
      </right>
      <top style="thick">
        <color rgb="FFFFFFFF"/>
      </top>
      <bottom/>
      <diagonal/>
    </border>
    <border>
      <left/>
      <right/>
      <top style="thick">
        <color rgb="FF000000"/>
      </top>
      <bottom style="thick">
        <color rgb="FFFFFFFF"/>
      </bottom>
      <diagonal/>
    </border>
    <border>
      <left style="dotted">
        <color rgb="FF000000"/>
      </left>
      <right style="dotted">
        <color rgb="FF000000"/>
      </right>
      <top style="thick">
        <color rgb="FF000000"/>
      </top>
      <bottom style="thick">
        <color rgb="FFFFFFFF"/>
      </bottom>
      <diagonal/>
    </border>
    <border>
      <left/>
      <right style="thick">
        <color rgb="FF000000"/>
      </right>
      <top style="thick">
        <color rgb="FF000000"/>
      </top>
      <bottom style="thick">
        <color rgb="FFFFFFFF"/>
      </bottom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dotted">
        <color rgb="FF000000"/>
      </left>
      <right style="dotted">
        <color rgb="FF000000"/>
      </right>
      <top style="thick">
        <color rgb="FFFFFFFF"/>
      </top>
      <bottom style="thick">
        <color rgb="FFFFFFFF"/>
      </bottom>
      <diagonal/>
    </border>
    <border>
      <left style="dotted">
        <color rgb="FF000000"/>
      </left>
      <right style="dotted">
        <color rgb="FF000000"/>
      </right>
      <top style="thick">
        <color rgb="FFFFFFFF"/>
      </top>
      <bottom/>
      <diagonal/>
    </border>
    <border>
      <left/>
      <right style="thick">
        <color rgb="FF000000"/>
      </right>
      <top style="thick">
        <color rgb="FFFFFFFF"/>
      </top>
      <bottom/>
      <diagonal/>
    </border>
    <border>
      <left style="dotted">
        <color rgb="FF000000"/>
      </left>
      <right style="dotted">
        <color rgb="FF000000"/>
      </right>
      <top style="thick">
        <color rgb="FF000000"/>
      </top>
      <bottom style="dotted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ck">
        <color rgb="FF000000"/>
      </bottom>
      <diagonal/>
    </border>
    <border>
      <left style="thick">
        <color rgb="FFCCCCCC"/>
      </left>
      <right style="medium">
        <color rgb="FFFFFFFF"/>
      </right>
      <top style="medium">
        <color rgb="FFFFFFFF"/>
      </top>
      <bottom style="thick">
        <color rgb="FFCCCCCC"/>
      </bottom>
      <diagonal/>
    </border>
    <border>
      <left style="medium">
        <color rgb="FFFFFFFF"/>
      </left>
      <right style="medium">
        <color rgb="FFFFFFFF"/>
      </right>
      <top/>
      <bottom style="thick">
        <color rgb="FFCCCCCC"/>
      </bottom>
      <diagonal/>
    </border>
    <border>
      <left style="medium">
        <color rgb="FFFFFFFF"/>
      </left>
      <right/>
      <top/>
      <bottom style="thick">
        <color rgb="FFCCCCCC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CCCCCC"/>
      </bottom>
      <diagonal/>
    </border>
    <border>
      <left style="thick">
        <color rgb="FFFFFFFF"/>
      </left>
      <right/>
      <top style="thick">
        <color rgb="FFFFFFFF"/>
      </top>
      <bottom style="thick">
        <color rgb="FFCCCCCC"/>
      </bottom>
      <diagonal/>
    </border>
    <border>
      <left style="thick">
        <color rgb="FFFFFFFF"/>
      </left>
      <right style="thick">
        <color rgb="FFCCCCCC"/>
      </right>
      <top style="thick">
        <color rgb="FFFFFFFF"/>
      </top>
      <bottom style="thick">
        <color rgb="FFCCCCCC"/>
      </bottom>
      <diagonal/>
    </border>
    <border>
      <left style="thick">
        <color rgb="FF000000"/>
      </left>
      <right style="medium">
        <color rgb="FFFFFFFF"/>
      </right>
      <top style="thick">
        <color rgb="FF000000"/>
      </top>
      <bottom style="medium">
        <color rgb="FFFFFFFF"/>
      </bottom>
      <diagonal/>
    </border>
    <border>
      <left style="thick">
        <color rgb="FFFFFFFF"/>
      </left>
      <right/>
      <top style="thick">
        <color rgb="FF000000"/>
      </top>
      <bottom style="thick">
        <color rgb="FFFFFFFF"/>
      </bottom>
      <diagonal/>
    </border>
    <border>
      <left style="thick">
        <color rgb="FF000000"/>
      </left>
      <right/>
      <top style="thick">
        <color rgb="FFFFFFFF"/>
      </top>
      <bottom/>
      <diagonal/>
    </border>
    <border>
      <left/>
      <right style="thick">
        <color rgb="FFFFFFFF"/>
      </right>
      <top/>
      <bottom style="thick">
        <color rgb="FF000000"/>
      </bottom>
      <diagonal/>
    </border>
    <border>
      <left style="thick">
        <color rgb="FFFFFFFF"/>
      </left>
      <right/>
      <top style="thick">
        <color rgb="FFFFFFFF"/>
      </top>
      <bottom style="thick">
        <color rgb="FF000000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 style="thick">
        <color rgb="FFFFFFFF"/>
      </left>
      <right/>
      <top/>
      <bottom/>
      <diagonal/>
    </border>
    <border>
      <left style="thick">
        <color rgb="FF000000"/>
      </left>
      <right style="medium">
        <color rgb="FFFFFFFF"/>
      </right>
      <top style="thick">
        <color rgb="FF000000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000000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000000"/>
      </top>
      <bottom style="thick">
        <color rgb="FFFFFFFF"/>
      </bottom>
      <diagonal/>
    </border>
    <border>
      <left style="medium">
        <color rgb="FFFFFFFF"/>
      </left>
      <right/>
      <top style="thick">
        <color rgb="FF000000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thick">
        <color rgb="FF000000"/>
      </left>
      <right style="medium">
        <color rgb="FFFFFFFF"/>
      </right>
      <top style="medium">
        <color rgb="FFFFFFFF"/>
      </top>
      <bottom style="thick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ck">
        <color rgb="FF00000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000000"/>
      </bottom>
      <diagonal/>
    </border>
    <border>
      <left style="medium">
        <color rgb="FFFFFFFF"/>
      </left>
      <right/>
      <top/>
      <bottom style="thick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thick">
        <color indexed="64"/>
      </right>
      <top style="thick">
        <color rgb="FF000000"/>
      </top>
      <bottom/>
      <diagonal/>
    </border>
    <border>
      <left style="thick">
        <color rgb="FF000000"/>
      </left>
      <right style="thick">
        <color indexed="64"/>
      </right>
      <top/>
      <bottom/>
      <diagonal/>
    </border>
    <border>
      <left style="thick">
        <color rgb="FF000000"/>
      </left>
      <right style="thick">
        <color indexed="64"/>
      </right>
      <top/>
      <bottom style="thick">
        <color rgb="FF000000"/>
      </bottom>
      <diagonal/>
    </border>
    <border>
      <left style="thick">
        <color indexed="64"/>
      </left>
      <right style="medium">
        <color rgb="FF000000"/>
      </right>
      <top style="medium">
        <color indexed="64"/>
      </top>
      <bottom/>
      <diagonal/>
    </border>
    <border>
      <left style="thick">
        <color indexed="64"/>
      </left>
      <right style="medium">
        <color rgb="FF000000"/>
      </right>
      <top/>
      <bottom/>
      <diagonal/>
    </border>
    <border>
      <left style="thick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thick">
        <color indexed="64"/>
      </bottom>
      <diagonal/>
    </border>
    <border>
      <left style="medium">
        <color rgb="FFCCCCCC"/>
      </left>
      <right style="thick">
        <color rgb="FF000000"/>
      </right>
      <top style="medium">
        <color rgb="FF000000"/>
      </top>
      <bottom style="thick">
        <color indexed="64"/>
      </bottom>
      <diagonal/>
    </border>
    <border>
      <left/>
      <right style="thick">
        <color indexed="64"/>
      </right>
      <top style="thick">
        <color rgb="FF000000"/>
      </top>
      <bottom/>
      <diagonal/>
    </border>
    <border>
      <left/>
      <right style="thick">
        <color indexed="64"/>
      </right>
      <top/>
      <bottom/>
      <diagonal/>
    </border>
    <border>
      <left style="medium">
        <color rgb="FFCCCCCC"/>
      </left>
      <right style="medium">
        <color rgb="FF000000"/>
      </right>
      <top/>
      <bottom/>
      <diagonal/>
    </border>
    <border>
      <left style="medium">
        <color rgb="FFCCCCCC"/>
      </left>
      <right style="thick">
        <color rgb="FF000000"/>
      </right>
      <top/>
      <bottom/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/>
      <top style="thick">
        <color indexed="64"/>
      </top>
      <bottom style="medium">
        <color rgb="FF000000"/>
      </bottom>
      <diagonal/>
    </border>
    <border>
      <left/>
      <right style="medium">
        <color indexed="64"/>
      </right>
      <top style="thick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/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thick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rgb="FF000000"/>
      </left>
      <right/>
      <top style="thick">
        <color rgb="FFFFFFFF"/>
      </top>
      <bottom style="thick">
        <color rgb="FFFFFFFF"/>
      </bottom>
      <diagonal/>
    </border>
    <border>
      <left style="thick">
        <color rgb="FF000000"/>
      </left>
      <right style="thick">
        <color rgb="FFFFFFFF"/>
      </right>
      <top style="medium">
        <color rgb="FFCCCCCC"/>
      </top>
      <bottom style="thick">
        <color rgb="FFFFFFFF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FFFFFF"/>
      </bottom>
      <diagonal/>
    </border>
    <border>
      <left style="medium">
        <color rgb="FFCCCCCC"/>
      </left>
      <right style="thick">
        <color rgb="FFFFFFFF"/>
      </right>
      <top style="medium">
        <color rgb="FFCCCCCC"/>
      </top>
      <bottom style="thick">
        <color rgb="FFFFFFFF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thick">
        <color rgb="FFFFFFFF"/>
      </bottom>
      <diagonal/>
    </border>
    <border>
      <left style="medium">
        <color rgb="FFCCCCCC"/>
      </left>
      <right style="thick">
        <color rgb="FFFFFFFF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 style="thick">
        <color rgb="FFFFFFFF"/>
      </bottom>
      <diagonal/>
    </border>
    <border>
      <left style="medium">
        <color rgb="FFCCCCCC"/>
      </left>
      <right style="thick">
        <color rgb="FFFFFFFF"/>
      </right>
      <top style="medium">
        <color rgb="FFCCCCCC"/>
      </top>
      <bottom style="thick">
        <color rgb="FFCCCCCC"/>
      </bottom>
      <diagonal/>
    </border>
    <border>
      <left style="thick">
        <color rgb="FF000000"/>
      </left>
      <right style="thick">
        <color rgb="FFCCCCCC"/>
      </right>
      <top style="medium">
        <color rgb="FFCCCCCC"/>
      </top>
      <bottom style="thick">
        <color rgb="FFFFFFFF"/>
      </bottom>
      <diagonal/>
    </border>
    <border>
      <left style="medium">
        <color rgb="FFCCCCCC"/>
      </left>
      <right style="thick">
        <color rgb="FFCCCCCC"/>
      </right>
      <top style="medium">
        <color rgb="FFCCCCCC"/>
      </top>
      <bottom style="thick">
        <color rgb="FFFFFFFF"/>
      </bottom>
      <diagonal/>
    </border>
    <border>
      <left style="medium">
        <color rgb="FFCCCCCC"/>
      </left>
      <right style="thick">
        <color rgb="FFCCCCCC"/>
      </right>
      <top style="medium">
        <color rgb="FFCCCCCC"/>
      </top>
      <bottom style="thick">
        <color rgb="FFCCCCCC"/>
      </bottom>
      <diagonal/>
    </border>
    <border>
      <left style="thick">
        <color rgb="FF000000"/>
      </left>
      <right/>
      <top style="thick">
        <color rgb="FF000000"/>
      </top>
      <bottom style="thick">
        <color rgb="FFFFFFFF"/>
      </bottom>
      <diagonal/>
    </border>
    <border>
      <left/>
      <right style="thick">
        <color rgb="FF000000"/>
      </right>
      <top style="medium">
        <color rgb="FFCCCCCC"/>
      </top>
      <bottom style="thick">
        <color rgb="FFFFFFFF"/>
      </bottom>
      <diagonal/>
    </border>
    <border>
      <left/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/>
      <top style="thick">
        <color rgb="FFFFFFFF"/>
      </top>
      <bottom style="thick">
        <color rgb="FF000000"/>
      </bottom>
      <diagonal/>
    </border>
    <border>
      <left/>
      <right/>
      <top style="thick">
        <color rgb="FFFFFFFF"/>
      </top>
      <bottom style="thick">
        <color rgb="FF000000"/>
      </bottom>
      <diagonal/>
    </border>
    <border>
      <left/>
      <right style="thick">
        <color rgb="FF000000"/>
      </right>
      <top style="thick">
        <color rgb="FFFFFFFF"/>
      </top>
      <bottom style="thick">
        <color rgb="FF000000"/>
      </bottom>
      <diagonal/>
    </border>
    <border>
      <left style="medium">
        <color rgb="FFCCCCCC"/>
      </left>
      <right style="thick">
        <color rgb="FFFFFFFF"/>
      </right>
      <top style="medium">
        <color rgb="FFCCCCCC"/>
      </top>
      <bottom/>
      <diagonal/>
    </border>
    <border>
      <left style="medium">
        <color rgb="FFCCCCCC"/>
      </left>
      <right style="thick">
        <color rgb="FFFFFFFF"/>
      </right>
      <top/>
      <bottom style="thick">
        <color rgb="FFFFFFFF"/>
      </bottom>
      <diagonal/>
    </border>
    <border>
      <left style="thick">
        <color rgb="FF000000"/>
      </left>
      <right style="dotted">
        <color indexed="64"/>
      </right>
      <top style="thick">
        <color rgb="FF000000"/>
      </top>
      <bottom style="thick">
        <color rgb="FFFFFFFF"/>
      </bottom>
      <diagonal/>
    </border>
    <border>
      <left style="thick">
        <color rgb="FF000000"/>
      </left>
      <right style="dotted">
        <color indexed="64"/>
      </right>
      <top style="medium">
        <color rgb="FFCCCCCC"/>
      </top>
      <bottom style="thick">
        <color rgb="FFFFFFFF"/>
      </bottom>
      <diagonal/>
    </border>
    <border>
      <left style="thick">
        <color rgb="FF000000"/>
      </left>
      <right style="dotted">
        <color indexed="64"/>
      </right>
      <top style="medium">
        <color rgb="FFCCCCCC"/>
      </top>
      <bottom style="thick">
        <color rgb="FF000000"/>
      </bottom>
      <diagonal/>
    </border>
    <border>
      <left style="dotted">
        <color indexed="64"/>
      </left>
      <right style="dotted">
        <color indexed="64"/>
      </right>
      <top style="medium">
        <color rgb="FFCCCCCC"/>
      </top>
      <bottom style="thick">
        <color rgb="FFFFFFFF"/>
      </bottom>
      <diagonal/>
    </border>
    <border>
      <left style="dotted">
        <color indexed="64"/>
      </left>
      <right style="dotted">
        <color indexed="64"/>
      </right>
      <top style="medium">
        <color rgb="FFCCCCCC"/>
      </top>
      <bottom style="thick">
        <color rgb="FF000000"/>
      </bottom>
      <diagonal/>
    </border>
    <border>
      <left style="dotted">
        <color indexed="64"/>
      </left>
      <right style="dotted">
        <color indexed="64"/>
      </right>
      <top style="medium">
        <color rgb="FFCCCCCC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rgb="FFFFFFFF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ck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CCCCCC"/>
      </top>
      <bottom style="medium">
        <color indexed="64"/>
      </bottom>
      <diagonal/>
    </border>
  </borders>
  <cellStyleXfs count="1">
    <xf numFmtId="0" fontId="0" fillId="0" borderId="0"/>
  </cellStyleXfs>
  <cellXfs count="569">
    <xf numFmtId="0" fontId="0" fillId="0" borderId="0" xfId="0" applyFont="1" applyAlignment="1"/>
    <xf numFmtId="0" fontId="4" fillId="6" borderId="13" xfId="0" applyFont="1" applyFill="1" applyBorder="1"/>
    <xf numFmtId="0" fontId="4" fillId="6" borderId="0" xfId="0" applyFont="1" applyFill="1"/>
    <xf numFmtId="0" fontId="4" fillId="6" borderId="25" xfId="0" applyFont="1" applyFill="1" applyBorder="1"/>
    <xf numFmtId="0" fontId="4" fillId="6" borderId="51" xfId="0" applyFont="1" applyFill="1" applyBorder="1"/>
    <xf numFmtId="0" fontId="4" fillId="6" borderId="52" xfId="0" applyFont="1" applyFill="1" applyBorder="1"/>
    <xf numFmtId="0" fontId="4" fillId="10" borderId="25" xfId="0" applyFont="1" applyFill="1" applyBorder="1"/>
    <xf numFmtId="0" fontId="10" fillId="20" borderId="71" xfId="0" applyFont="1" applyFill="1" applyBorder="1" applyAlignment="1">
      <alignment horizontal="center"/>
    </xf>
    <xf numFmtId="0" fontId="10" fillId="20" borderId="72" xfId="0" applyFont="1" applyFill="1" applyBorder="1" applyAlignment="1">
      <alignment horizontal="center"/>
    </xf>
    <xf numFmtId="0" fontId="11" fillId="21" borderId="73" xfId="0" applyFont="1" applyFill="1" applyBorder="1" applyAlignment="1">
      <alignment horizontal="center"/>
    </xf>
    <xf numFmtId="0" fontId="11" fillId="21" borderId="74" xfId="0" applyFont="1" applyFill="1" applyBorder="1" applyAlignment="1">
      <alignment horizontal="center"/>
    </xf>
    <xf numFmtId="0" fontId="11" fillId="21" borderId="75" xfId="0" applyFont="1" applyFill="1" applyBorder="1" applyAlignment="1">
      <alignment horizontal="center"/>
    </xf>
    <xf numFmtId="0" fontId="10" fillId="23" borderId="61" xfId="0" applyFont="1" applyFill="1" applyBorder="1" applyAlignment="1">
      <alignment horizontal="center"/>
    </xf>
    <xf numFmtId="0" fontId="10" fillId="21" borderId="48" xfId="0" applyFont="1" applyFill="1" applyBorder="1" applyAlignment="1">
      <alignment horizontal="center"/>
    </xf>
    <xf numFmtId="164" fontId="12" fillId="24" borderId="76" xfId="0" applyNumberFormat="1" applyFont="1" applyFill="1" applyBorder="1" applyAlignment="1">
      <alignment horizontal="right"/>
    </xf>
    <xf numFmtId="164" fontId="12" fillId="24" borderId="77" xfId="0" applyNumberFormat="1" applyFont="1" applyFill="1" applyBorder="1" applyAlignment="1">
      <alignment horizontal="right"/>
    </xf>
    <xf numFmtId="164" fontId="12" fillId="24" borderId="78" xfId="0" applyNumberFormat="1" applyFont="1" applyFill="1" applyBorder="1" applyAlignment="1">
      <alignment horizontal="right"/>
    </xf>
    <xf numFmtId="0" fontId="10" fillId="21" borderId="80" xfId="0" applyFont="1" applyFill="1" applyBorder="1" applyAlignment="1">
      <alignment horizontal="center"/>
    </xf>
    <xf numFmtId="164" fontId="12" fillId="24" borderId="57" xfId="0" applyNumberFormat="1" applyFont="1" applyFill="1" applyBorder="1" applyAlignment="1">
      <alignment horizontal="right"/>
    </xf>
    <xf numFmtId="164" fontId="12" fillId="24" borderId="58" xfId="0" applyNumberFormat="1" applyFont="1" applyFill="1" applyBorder="1" applyAlignment="1">
      <alignment horizontal="right"/>
    </xf>
    <xf numFmtId="164" fontId="12" fillId="24" borderId="59" xfId="0" applyNumberFormat="1" applyFont="1" applyFill="1" applyBorder="1" applyAlignment="1">
      <alignment horizontal="right"/>
    </xf>
    <xf numFmtId="0" fontId="10" fillId="21" borderId="82" xfId="0" applyFont="1" applyFill="1" applyBorder="1" applyAlignment="1">
      <alignment horizontal="center"/>
    </xf>
    <xf numFmtId="0" fontId="10" fillId="21" borderId="60" xfId="0" applyFont="1" applyFill="1" applyBorder="1" applyAlignment="1">
      <alignment horizontal="center"/>
    </xf>
    <xf numFmtId="164" fontId="12" fillId="24" borderId="84" xfId="0" applyNumberFormat="1" applyFont="1" applyFill="1" applyBorder="1" applyAlignment="1">
      <alignment horizontal="right"/>
    </xf>
    <xf numFmtId="164" fontId="12" fillId="24" borderId="63" xfId="0" applyNumberFormat="1" applyFont="1" applyFill="1" applyBorder="1" applyAlignment="1">
      <alignment horizontal="right"/>
    </xf>
    <xf numFmtId="164" fontId="12" fillId="24" borderId="64" xfId="0" applyNumberFormat="1" applyFont="1" applyFill="1" applyBorder="1" applyAlignment="1">
      <alignment horizontal="right"/>
    </xf>
    <xf numFmtId="0" fontId="10" fillId="21" borderId="85" xfId="0" applyFont="1" applyFill="1" applyBorder="1" applyAlignment="1">
      <alignment horizontal="center"/>
    </xf>
    <xf numFmtId="164" fontId="12" fillId="24" borderId="36" xfId="0" applyNumberFormat="1" applyFont="1" applyFill="1" applyBorder="1" applyAlignment="1">
      <alignment horizontal="right"/>
    </xf>
    <xf numFmtId="0" fontId="10" fillId="21" borderId="38" xfId="0" applyFont="1" applyFill="1" applyBorder="1" applyAlignment="1">
      <alignment horizontal="center"/>
    </xf>
    <xf numFmtId="0" fontId="10" fillId="21" borderId="38" xfId="0" applyFont="1" applyFill="1" applyBorder="1" applyAlignment="1">
      <alignment horizontal="center" vertical="center"/>
    </xf>
    <xf numFmtId="0" fontId="10" fillId="21" borderId="87" xfId="0" applyFont="1" applyFill="1" applyBorder="1" applyAlignment="1">
      <alignment horizontal="center"/>
    </xf>
    <xf numFmtId="164" fontId="12" fillId="24" borderId="88" xfId="0" applyNumberFormat="1" applyFont="1" applyFill="1" applyBorder="1" applyAlignment="1">
      <alignment horizontal="right"/>
    </xf>
    <xf numFmtId="164" fontId="12" fillId="24" borderId="89" xfId="0" applyNumberFormat="1" applyFont="1" applyFill="1" applyBorder="1" applyAlignment="1">
      <alignment horizontal="right"/>
    </xf>
    <xf numFmtId="164" fontId="12" fillId="24" borderId="90" xfId="0" applyNumberFormat="1" applyFont="1" applyFill="1" applyBorder="1" applyAlignment="1">
      <alignment horizontal="right"/>
    </xf>
    <xf numFmtId="0" fontId="10" fillId="21" borderId="82" xfId="0" applyFont="1" applyFill="1" applyBorder="1" applyAlignment="1">
      <alignment horizontal="center" vertical="center"/>
    </xf>
    <xf numFmtId="0" fontId="10" fillId="15" borderId="72" xfId="0" applyFont="1" applyFill="1" applyBorder="1" applyAlignment="1">
      <alignment horizontal="center"/>
    </xf>
    <xf numFmtId="0" fontId="11" fillId="16" borderId="92" xfId="0" applyFont="1" applyFill="1" applyBorder="1" applyAlignment="1">
      <alignment horizontal="center"/>
    </xf>
    <xf numFmtId="0" fontId="11" fillId="16" borderId="93" xfId="0" applyFont="1" applyFill="1" applyBorder="1" applyAlignment="1">
      <alignment horizontal="center"/>
    </xf>
    <xf numFmtId="0" fontId="11" fillId="16" borderId="94" xfId="0" applyFont="1" applyFill="1" applyBorder="1" applyAlignment="1">
      <alignment horizontal="center"/>
    </xf>
    <xf numFmtId="0" fontId="10" fillId="12" borderId="12" xfId="0" applyFont="1" applyFill="1" applyBorder="1" applyAlignment="1">
      <alignment horizontal="center"/>
    </xf>
    <xf numFmtId="0" fontId="10" fillId="24" borderId="34" xfId="0" applyFont="1" applyFill="1" applyBorder="1" applyAlignment="1">
      <alignment horizontal="center" vertical="center"/>
    </xf>
    <xf numFmtId="0" fontId="10" fillId="16" borderId="61" xfId="0" applyFont="1" applyFill="1" applyBorder="1" applyAlignment="1">
      <alignment horizontal="center"/>
    </xf>
    <xf numFmtId="164" fontId="10" fillId="25" borderId="56" xfId="0" applyNumberFormat="1" applyFont="1" applyFill="1" applyBorder="1" applyAlignment="1">
      <alignment horizontal="right"/>
    </xf>
    <xf numFmtId="164" fontId="10" fillId="25" borderId="25" xfId="0" applyNumberFormat="1" applyFont="1" applyFill="1" applyBorder="1" applyAlignment="1">
      <alignment horizontal="right"/>
    </xf>
    <xf numFmtId="0" fontId="4" fillId="10" borderId="15" xfId="0" applyFont="1" applyFill="1" applyBorder="1"/>
    <xf numFmtId="0" fontId="10" fillId="16" borderId="80" xfId="0" applyFont="1" applyFill="1" applyBorder="1" applyAlignment="1">
      <alignment horizontal="center"/>
    </xf>
    <xf numFmtId="164" fontId="10" fillId="25" borderId="57" xfId="0" applyNumberFormat="1" applyFont="1" applyFill="1" applyBorder="1" applyAlignment="1">
      <alignment horizontal="right"/>
    </xf>
    <xf numFmtId="164" fontId="10" fillId="25" borderId="58" xfId="0" applyNumberFormat="1" applyFont="1" applyFill="1" applyBorder="1" applyAlignment="1">
      <alignment horizontal="right"/>
    </xf>
    <xf numFmtId="164" fontId="10" fillId="25" borderId="59" xfId="0" applyNumberFormat="1" applyFont="1" applyFill="1" applyBorder="1" applyAlignment="1">
      <alignment horizontal="right"/>
    </xf>
    <xf numFmtId="2" fontId="4" fillId="26" borderId="95" xfId="0" applyNumberFormat="1" applyFont="1" applyFill="1" applyBorder="1"/>
    <xf numFmtId="164" fontId="4" fillId="27" borderId="96" xfId="0" applyNumberFormat="1" applyFont="1" applyFill="1" applyBorder="1"/>
    <xf numFmtId="0" fontId="10" fillId="16" borderId="82" xfId="0" applyFont="1" applyFill="1" applyBorder="1" applyAlignment="1">
      <alignment horizontal="center"/>
    </xf>
    <xf numFmtId="2" fontId="4" fillId="26" borderId="97" xfId="0" applyNumberFormat="1" applyFont="1" applyFill="1" applyBorder="1"/>
    <xf numFmtId="164" fontId="4" fillId="27" borderId="98" xfId="0" applyNumberFormat="1" applyFont="1" applyFill="1" applyBorder="1"/>
    <xf numFmtId="0" fontId="10" fillId="16" borderId="60" xfId="0" applyFont="1" applyFill="1" applyBorder="1" applyAlignment="1">
      <alignment horizontal="center"/>
    </xf>
    <xf numFmtId="0" fontId="10" fillId="16" borderId="87" xfId="0" applyFont="1" applyFill="1" applyBorder="1" applyAlignment="1">
      <alignment horizontal="center"/>
    </xf>
    <xf numFmtId="0" fontId="10" fillId="16" borderId="60" xfId="0" applyFont="1" applyFill="1" applyBorder="1" applyAlignment="1">
      <alignment horizontal="center" vertical="center"/>
    </xf>
    <xf numFmtId="0" fontId="10" fillId="16" borderId="99" xfId="0" applyFont="1" applyFill="1" applyBorder="1" applyAlignment="1">
      <alignment horizontal="center"/>
    </xf>
    <xf numFmtId="164" fontId="10" fillId="25" borderId="36" xfId="0" applyNumberFormat="1" applyFont="1" applyFill="1" applyBorder="1" applyAlignment="1">
      <alignment horizontal="right"/>
    </xf>
    <xf numFmtId="0" fontId="10" fillId="16" borderId="62" xfId="0" applyFont="1" applyFill="1" applyBorder="1" applyAlignment="1">
      <alignment horizontal="center"/>
    </xf>
    <xf numFmtId="0" fontId="10" fillId="16" borderId="66" xfId="0" applyFont="1" applyFill="1" applyBorder="1" applyAlignment="1">
      <alignment horizontal="center" vertical="center"/>
    </xf>
    <xf numFmtId="164" fontId="10" fillId="25" borderId="67" xfId="0" applyNumberFormat="1" applyFont="1" applyFill="1" applyBorder="1" applyAlignment="1">
      <alignment horizontal="right"/>
    </xf>
    <xf numFmtId="164" fontId="10" fillId="25" borderId="68" xfId="0" applyNumberFormat="1" applyFont="1" applyFill="1" applyBorder="1" applyAlignment="1">
      <alignment horizontal="right"/>
    </xf>
    <xf numFmtId="164" fontId="10" fillId="25" borderId="69" xfId="0" applyNumberFormat="1" applyFont="1" applyFill="1" applyBorder="1" applyAlignment="1">
      <alignment horizontal="right"/>
    </xf>
    <xf numFmtId="2" fontId="4" fillId="26" borderId="100" xfId="0" applyNumberFormat="1" applyFont="1" applyFill="1" applyBorder="1"/>
    <xf numFmtId="164" fontId="4" fillId="27" borderId="101" xfId="0" applyNumberFormat="1" applyFont="1" applyFill="1" applyBorder="1"/>
    <xf numFmtId="0" fontId="4" fillId="0" borderId="61" xfId="0" applyFont="1" applyBorder="1" applyAlignment="1"/>
    <xf numFmtId="164" fontId="4" fillId="0" borderId="61" xfId="0" applyNumberFormat="1" applyFont="1" applyBorder="1"/>
    <xf numFmtId="0" fontId="14" fillId="0" borderId="58" xfId="0" applyFont="1" applyBorder="1" applyAlignment="1"/>
    <xf numFmtId="164" fontId="12" fillId="0" borderId="58" xfId="0" applyNumberFormat="1" applyFont="1" applyBorder="1" applyAlignment="1">
      <alignment horizontal="right"/>
    </xf>
    <xf numFmtId="0" fontId="12" fillId="0" borderId="58" xfId="0" applyFont="1" applyBorder="1" applyAlignment="1">
      <alignment horizontal="right"/>
    </xf>
    <xf numFmtId="0" fontId="12" fillId="0" borderId="0" xfId="0" applyFont="1" applyAlignment="1"/>
    <xf numFmtId="0" fontId="14" fillId="0" borderId="58" xfId="0" applyFont="1" applyBorder="1" applyAlignment="1"/>
    <xf numFmtId="164" fontId="12" fillId="0" borderId="36" xfId="0" applyNumberFormat="1" applyFont="1" applyBorder="1" applyAlignment="1">
      <alignment horizontal="right"/>
    </xf>
    <xf numFmtId="0" fontId="12" fillId="0" borderId="36" xfId="0" applyFont="1" applyBorder="1" applyAlignment="1">
      <alignment horizontal="right"/>
    </xf>
    <xf numFmtId="0" fontId="12" fillId="0" borderId="80" xfId="0" applyFont="1" applyBorder="1" applyAlignment="1"/>
    <xf numFmtId="0" fontId="10" fillId="0" borderId="58" xfId="0" applyFont="1" applyBorder="1" applyAlignment="1"/>
    <xf numFmtId="0" fontId="11" fillId="28" borderId="58" xfId="0" applyFont="1" applyFill="1" applyBorder="1" applyAlignment="1">
      <alignment horizontal="center"/>
    </xf>
    <xf numFmtId="0" fontId="10" fillId="29" borderId="58" xfId="0" applyFont="1" applyFill="1" applyBorder="1" applyAlignment="1">
      <alignment horizontal="center"/>
    </xf>
    <xf numFmtId="0" fontId="12" fillId="29" borderId="0" xfId="0" applyFont="1" applyFill="1" applyAlignment="1"/>
    <xf numFmtId="0" fontId="11" fillId="28" borderId="89" xfId="0" applyFont="1" applyFill="1" applyBorder="1" applyAlignment="1">
      <alignment horizontal="center"/>
    </xf>
    <xf numFmtId="0" fontId="11" fillId="28" borderId="27" xfId="0" applyFont="1" applyFill="1" applyBorder="1" applyAlignment="1">
      <alignment horizontal="center"/>
    </xf>
    <xf numFmtId="0" fontId="10" fillId="29" borderId="27" xfId="0" applyFont="1" applyFill="1" applyBorder="1" applyAlignment="1">
      <alignment horizontal="center"/>
    </xf>
    <xf numFmtId="0" fontId="12" fillId="0" borderId="58" xfId="0" applyFont="1" applyBorder="1" applyAlignment="1">
      <alignment horizontal="center"/>
    </xf>
    <xf numFmtId="0" fontId="12" fillId="0" borderId="102" xfId="0" applyFont="1" applyBorder="1" applyAlignment="1">
      <alignment horizontal="right"/>
    </xf>
    <xf numFmtId="0" fontId="12" fillId="0" borderId="103" xfId="0" applyFont="1" applyBorder="1" applyAlignment="1">
      <alignment horizontal="right"/>
    </xf>
    <xf numFmtId="0" fontId="12" fillId="0" borderId="104" xfId="0" applyFont="1" applyBorder="1" applyAlignment="1">
      <alignment horizontal="right"/>
    </xf>
    <xf numFmtId="164" fontId="12" fillId="29" borderId="58" xfId="0" applyNumberFormat="1" applyFont="1" applyFill="1" applyBorder="1" applyAlignment="1">
      <alignment horizontal="right"/>
    </xf>
    <xf numFmtId="0" fontId="15" fillId="29" borderId="0" xfId="0" applyFont="1" applyFill="1" applyAlignment="1">
      <alignment horizontal="right"/>
    </xf>
    <xf numFmtId="164" fontId="12" fillId="0" borderId="27" xfId="0" applyNumberFormat="1" applyFont="1" applyBorder="1" applyAlignment="1">
      <alignment horizontal="right"/>
    </xf>
    <xf numFmtId="164" fontId="12" fillId="29" borderId="27" xfId="0" applyNumberFormat="1" applyFont="1" applyFill="1" applyBorder="1" applyAlignment="1">
      <alignment horizontal="right"/>
    </xf>
    <xf numFmtId="164" fontId="12" fillId="0" borderId="89" xfId="0" applyNumberFormat="1" applyFont="1" applyBorder="1" applyAlignment="1">
      <alignment horizontal="right"/>
    </xf>
    <xf numFmtId="0" fontId="12" fillId="0" borderId="105" xfId="0" applyFont="1" applyBorder="1" applyAlignment="1">
      <alignment horizontal="right"/>
    </xf>
    <xf numFmtId="0" fontId="12" fillId="0" borderId="106" xfId="0" applyFont="1" applyBorder="1" applyAlignment="1">
      <alignment horizontal="right"/>
    </xf>
    <xf numFmtId="0" fontId="12" fillId="0" borderId="107" xfId="0" applyFont="1" applyBorder="1" applyAlignment="1">
      <alignment horizontal="right"/>
    </xf>
    <xf numFmtId="0" fontId="16" fillId="30" borderId="0" xfId="0" applyFont="1" applyFill="1" applyAlignment="1">
      <alignment horizontal="right"/>
    </xf>
    <xf numFmtId="0" fontId="16" fillId="4" borderId="0" xfId="0" applyFont="1" applyFill="1" applyAlignment="1">
      <alignment horizontal="right"/>
    </xf>
    <xf numFmtId="164" fontId="12" fillId="4" borderId="27" xfId="0" applyNumberFormat="1" applyFont="1" applyFill="1" applyBorder="1" applyAlignment="1">
      <alignment horizontal="right"/>
    </xf>
    <xf numFmtId="0" fontId="17" fillId="4" borderId="0" xfId="0" applyFont="1" applyFill="1" applyAlignment="1">
      <alignment horizontal="right"/>
    </xf>
    <xf numFmtId="0" fontId="12" fillId="0" borderId="108" xfId="0" applyFont="1" applyBorder="1" applyAlignment="1">
      <alignment horizontal="right"/>
    </xf>
    <xf numFmtId="0" fontId="12" fillId="0" borderId="109" xfId="0" applyFont="1" applyBorder="1" applyAlignment="1">
      <alignment horizontal="right"/>
    </xf>
    <xf numFmtId="0" fontId="12" fillId="0" borderId="110" xfId="0" applyFont="1" applyBorder="1" applyAlignment="1">
      <alignment horizontal="right"/>
    </xf>
    <xf numFmtId="0" fontId="18" fillId="0" borderId="58" xfId="0" applyFont="1" applyBorder="1" applyAlignment="1"/>
    <xf numFmtId="0" fontId="12" fillId="0" borderId="37" xfId="0" applyFont="1" applyBorder="1" applyAlignment="1">
      <alignment horizontal="center"/>
    </xf>
    <xf numFmtId="0" fontId="12" fillId="0" borderId="111" xfId="0" applyFont="1" applyBorder="1" applyAlignment="1">
      <alignment horizontal="right"/>
    </xf>
    <xf numFmtId="0" fontId="12" fillId="0" borderId="112" xfId="0" applyFont="1" applyBorder="1" applyAlignment="1">
      <alignment horizontal="right"/>
    </xf>
    <xf numFmtId="0" fontId="12" fillId="0" borderId="113" xfId="0" applyFont="1" applyBorder="1" applyAlignment="1">
      <alignment horizontal="right"/>
    </xf>
    <xf numFmtId="0" fontId="12" fillId="0" borderId="114" xfId="0" applyFont="1" applyBorder="1" applyAlignment="1">
      <alignment horizontal="right"/>
    </xf>
    <xf numFmtId="0" fontId="12" fillId="0" borderId="115" xfId="0" applyFont="1" applyBorder="1" applyAlignment="1">
      <alignment horizontal="right"/>
    </xf>
    <xf numFmtId="0" fontId="12" fillId="0" borderId="116" xfId="0" applyFont="1" applyBorder="1" applyAlignment="1">
      <alignment horizontal="right"/>
    </xf>
    <xf numFmtId="0" fontId="19" fillId="0" borderId="89" xfId="0" applyFont="1" applyBorder="1" applyAlignment="1">
      <alignment horizontal="center"/>
    </xf>
    <xf numFmtId="0" fontId="12" fillId="0" borderId="89" xfId="0" applyFont="1" applyBorder="1" applyAlignment="1">
      <alignment horizontal="center"/>
    </xf>
    <xf numFmtId="0" fontId="12" fillId="31" borderId="58" xfId="0" applyFont="1" applyFill="1" applyBorder="1" applyAlignment="1"/>
    <xf numFmtId="0" fontId="12" fillId="10" borderId="117" xfId="0" applyFont="1" applyFill="1" applyBorder="1" applyAlignment="1"/>
    <xf numFmtId="0" fontId="11" fillId="32" borderId="118" xfId="0" applyFont="1" applyFill="1" applyBorder="1" applyAlignment="1">
      <alignment horizontal="center"/>
    </xf>
    <xf numFmtId="0" fontId="11" fillId="32" borderId="93" xfId="0" applyFont="1" applyFill="1" applyBorder="1" applyAlignment="1">
      <alignment horizontal="center"/>
    </xf>
    <xf numFmtId="0" fontId="11" fillId="32" borderId="94" xfId="0" applyFont="1" applyFill="1" applyBorder="1" applyAlignment="1">
      <alignment horizontal="center"/>
    </xf>
    <xf numFmtId="0" fontId="10" fillId="0" borderId="119" xfId="0" applyFont="1" applyBorder="1" applyAlignment="1">
      <alignment horizontal="center"/>
    </xf>
    <xf numFmtId="0" fontId="10" fillId="0" borderId="120" xfId="0" applyFont="1" applyBorder="1" applyAlignment="1">
      <alignment horizontal="center"/>
    </xf>
    <xf numFmtId="0" fontId="10" fillId="0" borderId="31" xfId="0" applyFont="1" applyBorder="1" applyAlignment="1">
      <alignment horizontal="center"/>
    </xf>
    <xf numFmtId="0" fontId="10" fillId="24" borderId="121" xfId="0" applyFont="1" applyFill="1" applyBorder="1" applyAlignment="1"/>
    <xf numFmtId="0" fontId="12" fillId="17" borderId="89" xfId="0" applyFont="1" applyFill="1" applyBorder="1" applyAlignment="1">
      <alignment horizontal="right"/>
    </xf>
    <xf numFmtId="0" fontId="12" fillId="25" borderId="88" xfId="0" applyFont="1" applyFill="1" applyBorder="1" applyAlignment="1">
      <alignment horizontal="center"/>
    </xf>
    <xf numFmtId="1" fontId="10" fillId="16" borderId="122" xfId="0" applyNumberFormat="1" applyFont="1" applyFill="1" applyBorder="1" applyAlignment="1">
      <alignment horizontal="center"/>
    </xf>
    <xf numFmtId="0" fontId="12" fillId="25" borderId="27" xfId="0" applyFont="1" applyFill="1" applyBorder="1" applyAlignment="1">
      <alignment horizontal="center"/>
    </xf>
    <xf numFmtId="0" fontId="12" fillId="17" borderId="57" xfId="0" applyFont="1" applyFill="1" applyBorder="1" applyAlignment="1">
      <alignment horizontal="right"/>
    </xf>
    <xf numFmtId="0" fontId="12" fillId="17" borderId="58" xfId="0" applyFont="1" applyFill="1" applyBorder="1" applyAlignment="1">
      <alignment horizontal="right"/>
    </xf>
    <xf numFmtId="0" fontId="12" fillId="25" borderId="57" xfId="0" applyFont="1" applyFill="1" applyBorder="1" applyAlignment="1">
      <alignment horizontal="center"/>
    </xf>
    <xf numFmtId="0" fontId="12" fillId="25" borderId="36" xfId="0" applyFont="1" applyFill="1" applyBorder="1" applyAlignment="1">
      <alignment horizontal="center"/>
    </xf>
    <xf numFmtId="0" fontId="12" fillId="17" borderId="59" xfId="0" applyFont="1" applyFill="1" applyBorder="1" applyAlignment="1">
      <alignment horizontal="right"/>
    </xf>
    <xf numFmtId="0" fontId="12" fillId="17" borderId="63" xfId="0" applyFont="1" applyFill="1" applyBorder="1" applyAlignment="1">
      <alignment horizontal="right"/>
    </xf>
    <xf numFmtId="0" fontId="12" fillId="17" borderId="64" xfId="0" applyFont="1" applyFill="1" applyBorder="1" applyAlignment="1">
      <alignment horizontal="right"/>
    </xf>
    <xf numFmtId="0" fontId="10" fillId="33" borderId="121" xfId="0" applyFont="1" applyFill="1" applyBorder="1" applyAlignment="1"/>
    <xf numFmtId="0" fontId="12" fillId="34" borderId="77" xfId="0" applyFont="1" applyFill="1" applyBorder="1" applyAlignment="1">
      <alignment horizontal="right"/>
    </xf>
    <xf numFmtId="0" fontId="12" fillId="35" borderId="57" xfId="0" applyFont="1" applyFill="1" applyBorder="1" applyAlignment="1">
      <alignment horizontal="center"/>
    </xf>
    <xf numFmtId="1" fontId="10" fillId="36" borderId="126" xfId="0" applyNumberFormat="1" applyFont="1" applyFill="1" applyBorder="1" applyAlignment="1">
      <alignment horizontal="center"/>
    </xf>
    <xf numFmtId="0" fontId="12" fillId="35" borderId="36" xfId="0" applyFont="1" applyFill="1" applyBorder="1" applyAlignment="1">
      <alignment horizontal="center"/>
    </xf>
    <xf numFmtId="0" fontId="12" fillId="34" borderId="57" xfId="0" applyFont="1" applyFill="1" applyBorder="1" applyAlignment="1">
      <alignment horizontal="right"/>
    </xf>
    <xf numFmtId="0" fontId="12" fillId="34" borderId="58" xfId="0" applyFont="1" applyFill="1" applyBorder="1" applyAlignment="1">
      <alignment horizontal="right"/>
    </xf>
    <xf numFmtId="0" fontId="12" fillId="34" borderId="59" xfId="0" applyFont="1" applyFill="1" applyBorder="1" applyAlignment="1">
      <alignment horizontal="right"/>
    </xf>
    <xf numFmtId="0" fontId="10" fillId="33" borderId="127" xfId="0" applyFont="1" applyFill="1" applyBorder="1" applyAlignment="1"/>
    <xf numFmtId="0" fontId="12" fillId="34" borderId="68" xfId="0" applyFont="1" applyFill="1" applyBorder="1" applyAlignment="1">
      <alignment horizontal="right"/>
    </xf>
    <xf numFmtId="0" fontId="12" fillId="34" borderId="69" xfId="0" applyFont="1" applyFill="1" applyBorder="1" applyAlignment="1">
      <alignment horizontal="right"/>
    </xf>
    <xf numFmtId="0" fontId="12" fillId="35" borderId="119" xfId="0" applyFont="1" applyFill="1" applyBorder="1" applyAlignment="1">
      <alignment horizontal="center"/>
    </xf>
    <xf numFmtId="1" fontId="10" fillId="36" borderId="120" xfId="0" applyNumberFormat="1" applyFont="1" applyFill="1" applyBorder="1" applyAlignment="1">
      <alignment horizontal="center"/>
    </xf>
    <xf numFmtId="0" fontId="12" fillId="35" borderId="31" xfId="0" applyFont="1" applyFill="1" applyBorder="1" applyAlignment="1">
      <alignment horizontal="center"/>
    </xf>
    <xf numFmtId="0" fontId="12" fillId="10" borderId="61" xfId="0" applyFont="1" applyFill="1" applyBorder="1" applyAlignment="1">
      <alignment horizontal="center" vertical="center"/>
    </xf>
    <xf numFmtId="0" fontId="11" fillId="32" borderId="73" xfId="0" applyFont="1" applyFill="1" applyBorder="1" applyAlignment="1">
      <alignment horizontal="center" vertical="center"/>
    </xf>
    <xf numFmtId="0" fontId="11" fillId="32" borderId="74" xfId="0" applyFont="1" applyFill="1" applyBorder="1" applyAlignment="1">
      <alignment horizontal="center" vertical="center"/>
    </xf>
    <xf numFmtId="0" fontId="21" fillId="39" borderId="130" xfId="0" applyFont="1" applyFill="1" applyBorder="1" applyAlignment="1">
      <alignment horizontal="center" vertical="center"/>
    </xf>
    <xf numFmtId="0" fontId="16" fillId="6" borderId="16" xfId="0" applyFont="1" applyFill="1" applyBorder="1" applyAlignment="1">
      <alignment horizontal="center" vertical="center"/>
    </xf>
    <xf numFmtId="164" fontId="16" fillId="8" borderId="76" xfId="0" applyNumberFormat="1" applyFont="1" applyFill="1" applyBorder="1" applyAlignment="1">
      <alignment horizontal="center" vertical="center"/>
    </xf>
    <xf numFmtId="164" fontId="16" fillId="8" borderId="77" xfId="0" applyNumberFormat="1" applyFont="1" applyFill="1" applyBorder="1" applyAlignment="1">
      <alignment horizontal="center" vertical="center"/>
    </xf>
    <xf numFmtId="164" fontId="22" fillId="39" borderId="131" xfId="0" applyNumberFormat="1" applyFont="1" applyFill="1" applyBorder="1" applyAlignment="1">
      <alignment horizontal="center" vertical="center"/>
    </xf>
    <xf numFmtId="0" fontId="16" fillId="40" borderId="16" xfId="0" applyFont="1" applyFill="1" applyBorder="1" applyAlignment="1">
      <alignment horizontal="center" vertical="center"/>
    </xf>
    <xf numFmtId="164" fontId="16" fillId="8" borderId="119" xfId="0" applyNumberFormat="1" applyFont="1" applyFill="1" applyBorder="1" applyAlignment="1">
      <alignment horizontal="center" vertical="center"/>
    </xf>
    <xf numFmtId="164" fontId="16" fillId="8" borderId="55" xfId="0" applyNumberFormat="1" applyFont="1" applyFill="1" applyBorder="1" applyAlignment="1">
      <alignment horizontal="center" vertical="center"/>
    </xf>
    <xf numFmtId="164" fontId="22" fillId="41" borderId="131" xfId="0" applyNumberFormat="1" applyFont="1" applyFill="1" applyBorder="1" applyAlignment="1">
      <alignment horizontal="center" vertical="center"/>
    </xf>
    <xf numFmtId="0" fontId="16" fillId="43" borderId="121" xfId="0" applyFont="1" applyFill="1" applyBorder="1" applyAlignment="1">
      <alignment horizontal="center" vertical="center"/>
    </xf>
    <xf numFmtId="164" fontId="16" fillId="35" borderId="76" xfId="0" applyNumberFormat="1" applyFont="1" applyFill="1" applyBorder="1" applyAlignment="1">
      <alignment horizontal="center" vertical="center"/>
    </xf>
    <xf numFmtId="164" fontId="16" fillId="35" borderId="77" xfId="0" applyNumberFormat="1" applyFont="1" applyFill="1" applyBorder="1" applyAlignment="1">
      <alignment horizontal="center" vertical="center"/>
    </xf>
    <xf numFmtId="164" fontId="16" fillId="35" borderId="134" xfId="0" applyNumberFormat="1" applyFont="1" applyFill="1" applyBorder="1" applyAlignment="1">
      <alignment horizontal="center" vertical="center"/>
    </xf>
    <xf numFmtId="0" fontId="16" fillId="44" borderId="121" xfId="0" applyFont="1" applyFill="1" applyBorder="1" applyAlignment="1">
      <alignment horizontal="center" vertical="center"/>
    </xf>
    <xf numFmtId="164" fontId="23" fillId="35" borderId="135" xfId="0" applyNumberFormat="1" applyFont="1" applyFill="1" applyBorder="1" applyAlignment="1">
      <alignment horizontal="center" vertical="center"/>
    </xf>
    <xf numFmtId="164" fontId="23" fillId="35" borderId="49" xfId="0" applyNumberFormat="1" applyFont="1" applyFill="1" applyBorder="1" applyAlignment="1">
      <alignment horizontal="center" vertical="center"/>
    </xf>
    <xf numFmtId="164" fontId="23" fillId="35" borderId="34" xfId="0" applyNumberFormat="1" applyFont="1" applyFill="1" applyBorder="1" applyAlignment="1">
      <alignment horizontal="center" vertical="center"/>
    </xf>
    <xf numFmtId="0" fontId="16" fillId="16" borderId="121" xfId="0" applyFont="1" applyFill="1" applyBorder="1" applyAlignment="1">
      <alignment horizontal="center" vertical="center"/>
    </xf>
    <xf numFmtId="164" fontId="23" fillId="25" borderId="27" xfId="0" applyNumberFormat="1" applyFont="1" applyFill="1" applyBorder="1" applyAlignment="1">
      <alignment horizontal="center" vertical="center"/>
    </xf>
    <xf numFmtId="0" fontId="16" fillId="15" borderId="121" xfId="0" applyFont="1" applyFill="1" applyBorder="1" applyAlignment="1">
      <alignment horizontal="center" vertical="center"/>
    </xf>
    <xf numFmtId="0" fontId="16" fillId="27" borderId="121" xfId="0" applyFont="1" applyFill="1" applyBorder="1" applyAlignment="1">
      <alignment horizontal="center" vertical="center"/>
    </xf>
    <xf numFmtId="164" fontId="16" fillId="45" borderId="27" xfId="0" applyNumberFormat="1" applyFont="1" applyFill="1" applyBorder="1" applyAlignment="1">
      <alignment horizontal="center" vertical="center"/>
    </xf>
    <xf numFmtId="0" fontId="16" fillId="46" borderId="127" xfId="0" applyFont="1" applyFill="1" applyBorder="1" applyAlignment="1">
      <alignment horizontal="center" vertical="center"/>
    </xf>
    <xf numFmtId="164" fontId="23" fillId="45" borderId="129" xfId="0" applyNumberFormat="1" applyFont="1" applyFill="1" applyBorder="1" applyAlignment="1">
      <alignment horizontal="center" vertical="center"/>
    </xf>
    <xf numFmtId="164" fontId="22" fillId="41" borderId="136" xfId="0" applyNumberFormat="1" applyFont="1" applyFill="1" applyBorder="1" applyAlignment="1">
      <alignment horizontal="center" vertical="center"/>
    </xf>
    <xf numFmtId="0" fontId="4" fillId="4" borderId="0" xfId="0" applyFont="1" applyFill="1" applyAlignment="1">
      <alignment vertical="center" wrapText="1"/>
    </xf>
    <xf numFmtId="0" fontId="24" fillId="4" borderId="0" xfId="0" applyFont="1" applyFill="1" applyAlignment="1">
      <alignment horizontal="center" vertical="center" wrapText="1"/>
    </xf>
    <xf numFmtId="0" fontId="4" fillId="4" borderId="146" xfId="0" applyFont="1" applyFill="1" applyBorder="1"/>
    <xf numFmtId="0" fontId="4" fillId="4" borderId="147" xfId="0" applyFont="1" applyFill="1" applyBorder="1"/>
    <xf numFmtId="0" fontId="4" fillId="4" borderId="148" xfId="0" applyFont="1" applyFill="1" applyBorder="1"/>
    <xf numFmtId="0" fontId="4" fillId="0" borderId="149" xfId="0" applyFont="1" applyBorder="1"/>
    <xf numFmtId="0" fontId="4" fillId="0" borderId="150" xfId="0" applyFont="1" applyBorder="1"/>
    <xf numFmtId="0" fontId="4" fillId="0" borderId="151" xfId="0" applyFont="1" applyBorder="1"/>
    <xf numFmtId="0" fontId="4" fillId="4" borderId="152" xfId="0" applyFont="1" applyFill="1" applyBorder="1"/>
    <xf numFmtId="0" fontId="24" fillId="4" borderId="153" xfId="0" applyFont="1" applyFill="1" applyBorder="1" applyAlignment="1"/>
    <xf numFmtId="0" fontId="4" fillId="4" borderId="153" xfId="0" applyFont="1" applyFill="1" applyBorder="1"/>
    <xf numFmtId="0" fontId="4" fillId="4" borderId="154" xfId="0" applyFont="1" applyFill="1" applyBorder="1"/>
    <xf numFmtId="0" fontId="4" fillId="0" borderId="155" xfId="0" applyFont="1" applyBorder="1"/>
    <xf numFmtId="0" fontId="4" fillId="0" borderId="156" xfId="0" applyFont="1" applyBorder="1"/>
    <xf numFmtId="0" fontId="4" fillId="0" borderId="157" xfId="0" applyFont="1" applyBorder="1"/>
    <xf numFmtId="0" fontId="4" fillId="4" borderId="158" xfId="0" applyFont="1" applyFill="1" applyBorder="1"/>
    <xf numFmtId="0" fontId="4" fillId="4" borderId="162" xfId="0" applyFont="1" applyFill="1" applyBorder="1"/>
    <xf numFmtId="0" fontId="4" fillId="0" borderId="163" xfId="0" applyFont="1" applyBorder="1"/>
    <xf numFmtId="0" fontId="4" fillId="4" borderId="140" xfId="0" applyFont="1" applyFill="1" applyBorder="1"/>
    <xf numFmtId="0" fontId="4" fillId="0" borderId="164" xfId="0" applyFont="1" applyBorder="1"/>
    <xf numFmtId="0" fontId="4" fillId="0" borderId="165" xfId="0" applyFont="1" applyBorder="1"/>
    <xf numFmtId="0" fontId="4" fillId="0" borderId="166" xfId="0" applyFont="1" applyBorder="1"/>
    <xf numFmtId="0" fontId="4" fillId="0" borderId="167" xfId="0" applyFont="1" applyBorder="1"/>
    <xf numFmtId="0" fontId="4" fillId="0" borderId="168" xfId="0" applyFont="1" applyBorder="1"/>
    <xf numFmtId="0" fontId="24" fillId="0" borderId="169" xfId="0" applyFont="1" applyBorder="1" applyAlignment="1"/>
    <xf numFmtId="164" fontId="26" fillId="0" borderId="155" xfId="0" applyNumberFormat="1" applyFont="1" applyBorder="1"/>
    <xf numFmtId="0" fontId="24" fillId="0" borderId="155" xfId="0" applyFont="1" applyBorder="1" applyAlignment="1"/>
    <xf numFmtId="0" fontId="4" fillId="0" borderId="155" xfId="0" applyFont="1" applyBorder="1" applyAlignment="1"/>
    <xf numFmtId="0" fontId="4" fillId="0" borderId="173" xfId="0" applyFont="1" applyBorder="1"/>
    <xf numFmtId="0" fontId="24" fillId="4" borderId="174" xfId="0" applyFont="1" applyFill="1" applyBorder="1" applyAlignment="1"/>
    <xf numFmtId="0" fontId="24" fillId="0" borderId="149" xfId="0" applyFont="1" applyBorder="1" applyAlignment="1"/>
    <xf numFmtId="0" fontId="28" fillId="0" borderId="149" xfId="0" applyFont="1" applyBorder="1" applyAlignment="1">
      <alignment vertical="center"/>
    </xf>
    <xf numFmtId="0" fontId="4" fillId="0" borderId="177" xfId="0" applyFont="1" applyBorder="1"/>
    <xf numFmtId="0" fontId="4" fillId="4" borderId="178" xfId="0" applyFont="1" applyFill="1" applyBorder="1"/>
    <xf numFmtId="0" fontId="4" fillId="4" borderId="179" xfId="0" applyFont="1" applyFill="1" applyBorder="1"/>
    <xf numFmtId="0" fontId="4" fillId="4" borderId="159" xfId="0" applyFont="1" applyFill="1" applyBorder="1"/>
    <xf numFmtId="0" fontId="4" fillId="4" borderId="180" xfId="0" applyFont="1" applyFill="1" applyBorder="1"/>
    <xf numFmtId="0" fontId="4" fillId="4" borderId="181" xfId="0" applyFont="1" applyFill="1" applyBorder="1"/>
    <xf numFmtId="0" fontId="4" fillId="4" borderId="182" xfId="0" applyFont="1" applyFill="1" applyBorder="1"/>
    <xf numFmtId="0" fontId="4" fillId="4" borderId="183" xfId="0" applyFont="1" applyFill="1" applyBorder="1"/>
    <xf numFmtId="0" fontId="4" fillId="0" borderId="184" xfId="0" applyFont="1" applyBorder="1"/>
    <xf numFmtId="0" fontId="4" fillId="4" borderId="185" xfId="0" applyFont="1" applyFill="1" applyBorder="1"/>
    <xf numFmtId="0" fontId="27" fillId="4" borderId="155" xfId="0" applyFont="1" applyFill="1" applyBorder="1" applyAlignment="1">
      <alignment horizontal="center" vertical="center" wrapText="1"/>
    </xf>
    <xf numFmtId="0" fontId="4" fillId="4" borderId="157" xfId="0" applyFont="1" applyFill="1" applyBorder="1"/>
    <xf numFmtId="0" fontId="4" fillId="4" borderId="186" xfId="0" applyFont="1" applyFill="1" applyBorder="1"/>
    <xf numFmtId="0" fontId="4" fillId="4" borderId="187" xfId="0" applyFont="1" applyFill="1" applyBorder="1"/>
    <xf numFmtId="0" fontId="4" fillId="4" borderId="188" xfId="0" applyFont="1" applyFill="1" applyBorder="1"/>
    <xf numFmtId="0" fontId="26" fillId="4" borderId="182" xfId="0" applyFont="1" applyFill="1" applyBorder="1" applyAlignment="1">
      <alignment horizontal="center" vertical="center"/>
    </xf>
    <xf numFmtId="0" fontId="4" fillId="4" borderId="189" xfId="0" applyFont="1" applyFill="1" applyBorder="1"/>
    <xf numFmtId="164" fontId="26" fillId="4" borderId="182" xfId="0" applyNumberFormat="1" applyFont="1" applyFill="1" applyBorder="1" applyAlignment="1">
      <alignment horizontal="center"/>
    </xf>
    <xf numFmtId="0" fontId="26" fillId="4" borderId="155" xfId="0" applyFont="1" applyFill="1" applyBorder="1" applyAlignment="1">
      <alignment horizontal="center" vertical="center"/>
    </xf>
    <xf numFmtId="0" fontId="4" fillId="4" borderId="184" xfId="0" applyFont="1" applyFill="1" applyBorder="1"/>
    <xf numFmtId="164" fontId="26" fillId="4" borderId="155" xfId="0" applyNumberFormat="1" applyFont="1" applyFill="1" applyBorder="1" applyAlignment="1">
      <alignment horizontal="center"/>
    </xf>
    <xf numFmtId="0" fontId="4" fillId="4" borderId="190" xfId="0" applyFont="1" applyFill="1" applyBorder="1"/>
    <xf numFmtId="0" fontId="26" fillId="4" borderId="163" xfId="0" applyFont="1" applyFill="1" applyBorder="1" applyAlignment="1">
      <alignment horizontal="center" vertical="center"/>
    </xf>
    <xf numFmtId="0" fontId="4" fillId="4" borderId="191" xfId="0" applyFont="1" applyFill="1" applyBorder="1"/>
    <xf numFmtId="0" fontId="4" fillId="4" borderId="172" xfId="0" applyFont="1" applyFill="1" applyBorder="1"/>
    <xf numFmtId="0" fontId="4" fillId="4" borderId="192" xfId="0" applyFont="1" applyFill="1" applyBorder="1"/>
    <xf numFmtId="164" fontId="26" fillId="4" borderId="193" xfId="0" applyNumberFormat="1" applyFont="1" applyFill="1" applyBorder="1" applyAlignment="1">
      <alignment horizontal="center"/>
    </xf>
    <xf numFmtId="0" fontId="4" fillId="4" borderId="194" xfId="0" applyFont="1" applyFill="1" applyBorder="1"/>
    <xf numFmtId="0" fontId="4" fillId="4" borderId="195" xfId="0" applyFont="1" applyFill="1" applyBorder="1"/>
    <xf numFmtId="164" fontId="26" fillId="4" borderId="196" xfId="0" applyNumberFormat="1" applyFont="1" applyFill="1" applyBorder="1" applyAlignment="1">
      <alignment horizontal="center"/>
    </xf>
    <xf numFmtId="0" fontId="4" fillId="4" borderId="164" xfId="0" applyFont="1" applyFill="1" applyBorder="1"/>
    <xf numFmtId="0" fontId="4" fillId="4" borderId="171" xfId="0" applyFont="1" applyFill="1" applyBorder="1"/>
    <xf numFmtId="164" fontId="26" fillId="4" borderId="197" xfId="0" applyNumberFormat="1" applyFont="1" applyFill="1" applyBorder="1" applyAlignment="1">
      <alignment horizontal="center"/>
    </xf>
    <xf numFmtId="0" fontId="4" fillId="4" borderId="198" xfId="0" applyFont="1" applyFill="1" applyBorder="1"/>
    <xf numFmtId="164" fontId="26" fillId="4" borderId="199" xfId="0" applyNumberFormat="1" applyFont="1" applyFill="1" applyBorder="1" applyAlignment="1">
      <alignment horizontal="center"/>
    </xf>
    <xf numFmtId="164" fontId="26" fillId="4" borderId="149" xfId="0" applyNumberFormat="1" applyFont="1" applyFill="1" applyBorder="1" applyAlignment="1">
      <alignment horizontal="center"/>
    </xf>
    <xf numFmtId="0" fontId="26" fillId="4" borderId="187" xfId="0" applyFont="1" applyFill="1" applyBorder="1" applyAlignment="1">
      <alignment horizontal="center" vertical="center"/>
    </xf>
    <xf numFmtId="0" fontId="4" fillId="4" borderId="200" xfId="0" applyFont="1" applyFill="1" applyBorder="1"/>
    <xf numFmtId="164" fontId="26" fillId="4" borderId="187" xfId="0" applyNumberFormat="1" applyFont="1" applyFill="1" applyBorder="1" applyAlignment="1">
      <alignment horizontal="center"/>
    </xf>
    <xf numFmtId="0" fontId="4" fillId="4" borderId="201" xfId="0" applyFont="1" applyFill="1" applyBorder="1"/>
    <xf numFmtId="0" fontId="4" fillId="4" borderId="202" xfId="0" applyFont="1" applyFill="1" applyBorder="1"/>
    <xf numFmtId="0" fontId="4" fillId="4" borderId="203" xfId="0" applyFont="1" applyFill="1" applyBorder="1"/>
    <xf numFmtId="0" fontId="4" fillId="0" borderId="204" xfId="0" applyFont="1" applyBorder="1"/>
    <xf numFmtId="0" fontId="4" fillId="0" borderId="205" xfId="0" applyFont="1" applyBorder="1"/>
    <xf numFmtId="0" fontId="4" fillId="0" borderId="206" xfId="0" applyFont="1" applyBorder="1"/>
    <xf numFmtId="0" fontId="4" fillId="0" borderId="170" xfId="0" applyFont="1" applyBorder="1"/>
    <xf numFmtId="0" fontId="24" fillId="4" borderId="207" xfId="0" applyFont="1" applyFill="1" applyBorder="1" applyAlignment="1"/>
    <xf numFmtId="0" fontId="4" fillId="0" borderId="182" xfId="0" applyFont="1" applyBorder="1"/>
    <xf numFmtId="0" fontId="4" fillId="0" borderId="208" xfId="0" applyFont="1" applyBorder="1"/>
    <xf numFmtId="0" fontId="4" fillId="0" borderId="183" xfId="0" applyFont="1" applyBorder="1"/>
    <xf numFmtId="0" fontId="4" fillId="4" borderId="155" xfId="0" applyFont="1" applyFill="1" applyBorder="1"/>
    <xf numFmtId="0" fontId="29" fillId="4" borderId="185" xfId="0" applyFont="1" applyFill="1" applyBorder="1" applyAlignment="1"/>
    <xf numFmtId="1" fontId="27" fillId="4" borderId="155" xfId="0" applyNumberFormat="1" applyFont="1" applyFill="1" applyBorder="1" applyAlignment="1"/>
    <xf numFmtId="0" fontId="24" fillId="4" borderId="155" xfId="0" applyFont="1" applyFill="1" applyBorder="1" applyAlignment="1"/>
    <xf numFmtId="1" fontId="26" fillId="0" borderId="156" xfId="0" applyNumberFormat="1" applyFont="1" applyBorder="1"/>
    <xf numFmtId="0" fontId="27" fillId="4" borderId="155" xfId="0" applyFont="1" applyFill="1" applyBorder="1" applyAlignment="1"/>
    <xf numFmtId="0" fontId="27" fillId="0" borderId="155" xfId="0" applyFont="1" applyBorder="1" applyAlignment="1"/>
    <xf numFmtId="1" fontId="26" fillId="29" borderId="0" xfId="0" applyNumberFormat="1" applyFont="1" applyFill="1"/>
    <xf numFmtId="0" fontId="27" fillId="4" borderId="157" xfId="0" applyFont="1" applyFill="1" applyBorder="1" applyAlignment="1"/>
    <xf numFmtId="1" fontId="26" fillId="0" borderId="155" xfId="0" applyNumberFormat="1" applyFont="1" applyBorder="1"/>
    <xf numFmtId="0" fontId="4" fillId="0" borderId="187" xfId="0" applyFont="1" applyBorder="1"/>
    <xf numFmtId="0" fontId="4" fillId="0" borderId="211" xfId="0" applyFont="1" applyBorder="1"/>
    <xf numFmtId="0" fontId="4" fillId="0" borderId="188" xfId="0" applyFont="1" applyBorder="1"/>
    <xf numFmtId="0" fontId="4" fillId="4" borderId="212" xfId="0" applyFont="1" applyFill="1" applyBorder="1"/>
    <xf numFmtId="0" fontId="4" fillId="4" borderId="213" xfId="0" applyFont="1" applyFill="1" applyBorder="1"/>
    <xf numFmtId="0" fontId="4" fillId="0" borderId="214" xfId="0" applyFont="1" applyBorder="1"/>
    <xf numFmtId="0" fontId="4" fillId="0" borderId="191" xfId="0" applyFont="1" applyBorder="1"/>
    <xf numFmtId="0" fontId="4" fillId="4" borderId="215" xfId="0" applyFont="1" applyFill="1" applyBorder="1"/>
    <xf numFmtId="0" fontId="24" fillId="4" borderId="216" xfId="0" applyFont="1" applyFill="1" applyBorder="1" applyAlignment="1"/>
    <xf numFmtId="0" fontId="4" fillId="4" borderId="217" xfId="0" applyFont="1" applyFill="1" applyBorder="1"/>
    <xf numFmtId="0" fontId="4" fillId="4" borderId="218" xfId="0" applyFont="1" applyFill="1" applyBorder="1"/>
    <xf numFmtId="0" fontId="4" fillId="4" borderId="219" xfId="0" applyFont="1" applyFill="1" applyBorder="1"/>
    <xf numFmtId="0" fontId="24" fillId="4" borderId="220" xfId="0" applyFont="1" applyFill="1" applyBorder="1" applyAlignment="1"/>
    <xf numFmtId="0" fontId="25" fillId="29" borderId="155" xfId="0" applyFont="1" applyFill="1" applyBorder="1" applyAlignment="1">
      <alignment horizontal="left"/>
    </xf>
    <xf numFmtId="0" fontId="4" fillId="4" borderId="221" xfId="0" applyFont="1" applyFill="1" applyBorder="1"/>
    <xf numFmtId="0" fontId="4" fillId="4" borderId="222" xfId="0" applyFont="1" applyFill="1" applyBorder="1"/>
    <xf numFmtId="0" fontId="4" fillId="4" borderId="223" xfId="0" applyFont="1" applyFill="1" applyBorder="1"/>
    <xf numFmtId="0" fontId="4" fillId="4" borderId="224" xfId="0" applyFont="1" applyFill="1" applyBorder="1"/>
    <xf numFmtId="0" fontId="0" fillId="0" borderId="229" xfId="0" applyFont="1" applyBorder="1" applyAlignment="1"/>
    <xf numFmtId="0" fontId="0" fillId="0" borderId="0" xfId="0" applyFont="1" applyBorder="1" applyAlignment="1"/>
    <xf numFmtId="0" fontId="0" fillId="0" borderId="243" xfId="0" applyFont="1" applyBorder="1" applyAlignment="1"/>
    <xf numFmtId="0" fontId="4" fillId="4" borderId="0" xfId="0" applyFont="1" applyFill="1" applyBorder="1"/>
    <xf numFmtId="0" fontId="5" fillId="4" borderId="0" xfId="0" applyFont="1" applyFill="1" applyBorder="1" applyAlignment="1">
      <alignment horizontal="center"/>
    </xf>
    <xf numFmtId="0" fontId="4" fillId="4" borderId="0" xfId="0" applyFont="1" applyFill="1" applyBorder="1" applyAlignment="1"/>
    <xf numFmtId="0" fontId="6" fillId="4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/>
    <xf numFmtId="0" fontId="4" fillId="6" borderId="247" xfId="0" applyFont="1" applyFill="1" applyBorder="1"/>
    <xf numFmtId="0" fontId="4" fillId="6" borderId="248" xfId="0" applyFont="1" applyFill="1" applyBorder="1"/>
    <xf numFmtId="0" fontId="36" fillId="48" borderId="249" xfId="0" applyFont="1" applyFill="1" applyBorder="1" applyAlignment="1">
      <alignment horizontal="center" wrapText="1"/>
    </xf>
    <xf numFmtId="0" fontId="36" fillId="48" borderId="250" xfId="0" applyFont="1" applyFill="1" applyBorder="1" applyAlignment="1">
      <alignment horizontal="center" wrapText="1"/>
    </xf>
    <xf numFmtId="0" fontId="36" fillId="48" borderId="39" xfId="0" applyFont="1" applyFill="1" applyBorder="1" applyAlignment="1">
      <alignment horizontal="center" wrapText="1"/>
    </xf>
    <xf numFmtId="0" fontId="10" fillId="21" borderId="260" xfId="0" applyFont="1" applyFill="1" applyBorder="1" applyAlignment="1">
      <alignment horizontal="center"/>
    </xf>
    <xf numFmtId="0" fontId="10" fillId="21" borderId="261" xfId="0" applyFont="1" applyFill="1" applyBorder="1" applyAlignment="1">
      <alignment horizontal="center"/>
    </xf>
    <xf numFmtId="0" fontId="10" fillId="21" borderId="262" xfId="0" applyFont="1" applyFill="1" applyBorder="1" applyAlignment="1">
      <alignment horizontal="center"/>
    </xf>
    <xf numFmtId="0" fontId="10" fillId="20" borderId="263" xfId="0" applyFont="1" applyFill="1" applyBorder="1" applyAlignment="1">
      <alignment horizontal="center"/>
    </xf>
    <xf numFmtId="0" fontId="36" fillId="50" borderId="269" xfId="0" applyFont="1" applyFill="1" applyBorder="1" applyAlignment="1">
      <alignment horizontal="center" wrapText="1"/>
    </xf>
    <xf numFmtId="0" fontId="36" fillId="50" borderId="270" xfId="0" applyFont="1" applyFill="1" applyBorder="1" applyAlignment="1">
      <alignment horizontal="center" wrapText="1"/>
    </xf>
    <xf numFmtId="0" fontId="36" fillId="50" borderId="271" xfId="0" applyFont="1" applyFill="1" applyBorder="1" applyAlignment="1">
      <alignment horizontal="center" wrapText="1"/>
    </xf>
    <xf numFmtId="0" fontId="3" fillId="13" borderId="230" xfId="0" applyFont="1" applyFill="1" applyBorder="1" applyAlignment="1">
      <alignment horizontal="center"/>
    </xf>
    <xf numFmtId="0" fontId="3" fillId="13" borderId="272" xfId="0" applyFont="1" applyFill="1" applyBorder="1" applyAlignment="1">
      <alignment horizontal="center"/>
    </xf>
    <xf numFmtId="0" fontId="35" fillId="52" borderId="230" xfId="0" applyFont="1" applyFill="1" applyBorder="1" applyAlignment="1">
      <alignment horizontal="center" wrapText="1"/>
    </xf>
    <xf numFmtId="164" fontId="35" fillId="47" borderId="230" xfId="0" applyNumberFormat="1" applyFont="1" applyFill="1" applyBorder="1" applyAlignment="1">
      <alignment horizontal="right" wrapText="1"/>
    </xf>
    <xf numFmtId="164" fontId="35" fillId="47" borderId="272" xfId="0" applyNumberFormat="1" applyFont="1" applyFill="1" applyBorder="1" applyAlignment="1">
      <alignment horizontal="right" wrapText="1"/>
    </xf>
    <xf numFmtId="164" fontId="35" fillId="47" borderId="273" xfId="0" applyNumberFormat="1" applyFont="1" applyFill="1" applyBorder="1" applyAlignment="1">
      <alignment horizontal="right" wrapText="1"/>
    </xf>
    <xf numFmtId="164" fontId="35" fillId="47" borderId="274" xfId="0" applyNumberFormat="1" applyFont="1" applyFill="1" applyBorder="1" applyAlignment="1">
      <alignment horizontal="right" wrapText="1"/>
    </xf>
    <xf numFmtId="164" fontId="35" fillId="49" borderId="253" xfId="0" applyNumberFormat="1" applyFont="1" applyFill="1" applyBorder="1" applyAlignment="1">
      <alignment horizontal="right" wrapText="1"/>
    </xf>
    <xf numFmtId="164" fontId="35" fillId="49" borderId="251" xfId="0" applyNumberFormat="1" applyFont="1" applyFill="1" applyBorder="1" applyAlignment="1">
      <alignment horizontal="right" wrapText="1"/>
    </xf>
    <xf numFmtId="164" fontId="35" fillId="49" borderId="252" xfId="0" applyNumberFormat="1" applyFont="1" applyFill="1" applyBorder="1" applyAlignment="1">
      <alignment horizontal="right" wrapText="1"/>
    </xf>
    <xf numFmtId="164" fontId="35" fillId="49" borderId="254" xfId="0" applyNumberFormat="1" applyFont="1" applyFill="1" applyBorder="1" applyAlignment="1">
      <alignment horizontal="right" wrapText="1"/>
    </xf>
    <xf numFmtId="164" fontId="35" fillId="49" borderId="228" xfId="0" applyNumberFormat="1" applyFont="1" applyFill="1" applyBorder="1" applyAlignment="1">
      <alignment horizontal="right" wrapText="1"/>
    </xf>
    <xf numFmtId="164" fontId="35" fillId="49" borderId="227" xfId="0" applyNumberFormat="1" applyFont="1" applyFill="1" applyBorder="1" applyAlignment="1">
      <alignment horizontal="right" wrapText="1"/>
    </xf>
    <xf numFmtId="164" fontId="35" fillId="49" borderId="255" xfId="0" applyNumberFormat="1" applyFont="1" applyFill="1" applyBorder="1" applyAlignment="1">
      <alignment horizontal="right" wrapText="1"/>
    </xf>
    <xf numFmtId="164" fontId="35" fillId="49" borderId="225" xfId="0" applyNumberFormat="1" applyFont="1" applyFill="1" applyBorder="1" applyAlignment="1">
      <alignment horizontal="right" wrapText="1"/>
    </xf>
    <xf numFmtId="164" fontId="35" fillId="49" borderId="226" xfId="0" applyNumberFormat="1" applyFont="1" applyFill="1" applyBorder="1" applyAlignment="1">
      <alignment horizontal="right" wrapText="1"/>
    </xf>
    <xf numFmtId="164" fontId="35" fillId="51" borderId="34" xfId="0" applyNumberFormat="1" applyFont="1" applyFill="1" applyBorder="1" applyAlignment="1">
      <alignment horizontal="right" wrapText="1"/>
    </xf>
    <xf numFmtId="164" fontId="35" fillId="51" borderId="265" xfId="0" applyNumberFormat="1" applyFont="1" applyFill="1" applyBorder="1" applyAlignment="1">
      <alignment horizontal="right" wrapText="1"/>
    </xf>
    <xf numFmtId="164" fontId="35" fillId="51" borderId="266" xfId="0" applyNumberFormat="1" applyFont="1" applyFill="1" applyBorder="1" applyAlignment="1">
      <alignment horizontal="right" wrapText="1"/>
    </xf>
    <xf numFmtId="164" fontId="35" fillId="51" borderId="258" xfId="0" applyNumberFormat="1" applyFont="1" applyFill="1" applyBorder="1" applyAlignment="1">
      <alignment horizontal="right" wrapText="1"/>
    </xf>
    <xf numFmtId="164" fontId="35" fillId="51" borderId="228" xfId="0" applyNumberFormat="1" applyFont="1" applyFill="1" applyBorder="1" applyAlignment="1">
      <alignment horizontal="right" wrapText="1"/>
    </xf>
    <xf numFmtId="164" fontId="35" fillId="51" borderId="227" xfId="0" applyNumberFormat="1" applyFont="1" applyFill="1" applyBorder="1" applyAlignment="1">
      <alignment horizontal="right" wrapText="1"/>
    </xf>
    <xf numFmtId="164" fontId="35" fillId="51" borderId="259" xfId="0" applyNumberFormat="1" applyFont="1" applyFill="1" applyBorder="1" applyAlignment="1">
      <alignment horizontal="right" wrapText="1"/>
    </xf>
    <xf numFmtId="164" fontId="35" fillId="51" borderId="244" xfId="0" applyNumberFormat="1" applyFont="1" applyFill="1" applyBorder="1" applyAlignment="1">
      <alignment horizontal="right" wrapText="1"/>
    </xf>
    <xf numFmtId="164" fontId="35" fillId="51" borderId="245" xfId="0" applyNumberFormat="1" applyFont="1" applyFill="1" applyBorder="1" applyAlignment="1">
      <alignment horizontal="right" wrapText="1"/>
    </xf>
    <xf numFmtId="164" fontId="35" fillId="51" borderId="246" xfId="0" applyNumberFormat="1" applyFont="1" applyFill="1" applyBorder="1" applyAlignment="1">
      <alignment horizontal="right" wrapText="1"/>
    </xf>
    <xf numFmtId="0" fontId="5" fillId="7" borderId="230" xfId="0" applyFont="1" applyFill="1" applyBorder="1" applyAlignment="1">
      <alignment horizontal="center"/>
    </xf>
    <xf numFmtId="164" fontId="12" fillId="0" borderId="89" xfId="0" applyNumberFormat="1" applyFont="1" applyFill="1" applyBorder="1" applyAlignment="1">
      <alignment horizontal="right"/>
    </xf>
    <xf numFmtId="164" fontId="12" fillId="0" borderId="27" xfId="0" applyNumberFormat="1" applyFont="1" applyFill="1" applyBorder="1" applyAlignment="1">
      <alignment horizontal="right"/>
    </xf>
    <xf numFmtId="0" fontId="38" fillId="0" borderId="58" xfId="0" applyFont="1" applyBorder="1" applyAlignment="1"/>
    <xf numFmtId="0" fontId="39" fillId="0" borderId="58" xfId="0" applyFont="1" applyBorder="1" applyAlignment="1"/>
    <xf numFmtId="0" fontId="40" fillId="4" borderId="155" xfId="0" applyFont="1" applyFill="1" applyBorder="1" applyAlignment="1">
      <alignment horizontal="center" vertical="center" wrapText="1"/>
    </xf>
    <xf numFmtId="0" fontId="35" fillId="53" borderId="276" xfId="0" applyFont="1" applyFill="1" applyBorder="1" applyAlignment="1">
      <alignment wrapText="1"/>
    </xf>
    <xf numFmtId="0" fontId="44" fillId="53" borderId="277" xfId="0" applyFont="1" applyFill="1" applyBorder="1" applyAlignment="1">
      <alignment vertical="center"/>
    </xf>
    <xf numFmtId="0" fontId="35" fillId="53" borderId="278" xfId="0" applyFont="1" applyFill="1" applyBorder="1" applyAlignment="1">
      <alignment wrapText="1"/>
    </xf>
    <xf numFmtId="0" fontId="44" fillId="53" borderId="278" xfId="0" applyFont="1" applyFill="1" applyBorder="1" applyAlignment="1">
      <alignment wrapText="1"/>
    </xf>
    <xf numFmtId="0" fontId="35" fillId="0" borderId="278" xfId="0" applyFont="1" applyBorder="1" applyAlignment="1">
      <alignment wrapText="1"/>
    </xf>
    <xf numFmtId="0" fontId="35" fillId="0" borderId="279" xfId="0" applyFont="1" applyBorder="1" applyAlignment="1">
      <alignment wrapText="1"/>
    </xf>
    <xf numFmtId="0" fontId="35" fillId="0" borderId="280" xfId="0" applyFont="1" applyBorder="1" applyAlignment="1">
      <alignment wrapText="1"/>
    </xf>
    <xf numFmtId="0" fontId="35" fillId="53" borderId="281" xfId="0" applyFont="1" applyFill="1" applyBorder="1" applyAlignment="1">
      <alignment wrapText="1"/>
    </xf>
    <xf numFmtId="0" fontId="35" fillId="0" borderId="282" xfId="0" applyFont="1" applyBorder="1" applyAlignment="1">
      <alignment wrapText="1"/>
    </xf>
    <xf numFmtId="0" fontId="35" fillId="53" borderId="283" xfId="0" applyFont="1" applyFill="1" applyBorder="1" applyAlignment="1">
      <alignment wrapText="1"/>
    </xf>
    <xf numFmtId="0" fontId="35" fillId="0" borderId="284" xfId="0" applyFont="1" applyBorder="1" applyAlignment="1">
      <alignment wrapText="1"/>
    </xf>
    <xf numFmtId="0" fontId="44" fillId="0" borderId="277" xfId="0" applyFont="1" applyBorder="1" applyAlignment="1">
      <alignment vertical="center"/>
    </xf>
    <xf numFmtId="0" fontId="35" fillId="0" borderId="277" xfId="0" applyFont="1" applyBorder="1" applyAlignment="1">
      <alignment wrapText="1"/>
    </xf>
    <xf numFmtId="0" fontId="44" fillId="0" borderId="278" xfId="0" applyFont="1" applyBorder="1" applyAlignment="1">
      <alignment wrapText="1"/>
    </xf>
    <xf numFmtId="0" fontId="35" fillId="53" borderId="277" xfId="0" applyFont="1" applyFill="1" applyBorder="1" applyAlignment="1">
      <alignment wrapText="1"/>
    </xf>
    <xf numFmtId="0" fontId="46" fillId="0" borderId="278" xfId="0" applyFont="1" applyBorder="1" applyAlignment="1">
      <alignment vertical="center" wrapText="1"/>
    </xf>
    <xf numFmtId="0" fontId="35" fillId="53" borderId="280" xfId="0" applyFont="1" applyFill="1" applyBorder="1" applyAlignment="1">
      <alignment wrapText="1"/>
    </xf>
    <xf numFmtId="0" fontId="35" fillId="53" borderId="279" xfId="0" applyFont="1" applyFill="1" applyBorder="1" applyAlignment="1">
      <alignment wrapText="1"/>
    </xf>
    <xf numFmtId="0" fontId="44" fillId="53" borderId="278" xfId="0" applyFont="1" applyFill="1" applyBorder="1" applyAlignment="1">
      <alignment horizontal="center" vertical="center" wrapText="1"/>
    </xf>
    <xf numFmtId="0" fontId="45" fillId="53" borderId="278" xfId="0" applyFont="1" applyFill="1" applyBorder="1" applyAlignment="1">
      <alignment horizontal="center" vertical="center" wrapText="1"/>
    </xf>
    <xf numFmtId="0" fontId="35" fillId="53" borderId="226" xfId="0" applyFont="1" applyFill="1" applyBorder="1" applyAlignment="1">
      <alignment wrapText="1"/>
    </xf>
    <xf numFmtId="0" fontId="47" fillId="53" borderId="278" xfId="0" applyFont="1" applyFill="1" applyBorder="1" applyAlignment="1">
      <alignment horizontal="center" vertical="center" wrapText="1"/>
    </xf>
    <xf numFmtId="0" fontId="47" fillId="53" borderId="280" xfId="0" applyFont="1" applyFill="1" applyBorder="1" applyAlignment="1">
      <alignment horizontal="center" vertical="center" wrapText="1"/>
    </xf>
    <xf numFmtId="0" fontId="47" fillId="53" borderId="280" xfId="0" applyFont="1" applyFill="1" applyBorder="1" applyAlignment="1">
      <alignment horizontal="center" wrapText="1"/>
    </xf>
    <xf numFmtId="0" fontId="35" fillId="53" borderId="282" xfId="0" applyFont="1" applyFill="1" applyBorder="1" applyAlignment="1">
      <alignment wrapText="1"/>
    </xf>
    <xf numFmtId="0" fontId="35" fillId="0" borderId="285" xfId="0" applyFont="1" applyBorder="1" applyAlignment="1">
      <alignment wrapText="1"/>
    </xf>
    <xf numFmtId="164" fontId="47" fillId="53" borderId="278" xfId="0" applyNumberFormat="1" applyFont="1" applyFill="1" applyBorder="1" applyAlignment="1">
      <alignment horizontal="center" wrapText="1"/>
    </xf>
    <xf numFmtId="0" fontId="35" fillId="53" borderId="287" xfId="0" applyFont="1" applyFill="1" applyBorder="1" applyAlignment="1">
      <alignment wrapText="1"/>
    </xf>
    <xf numFmtId="0" fontId="35" fillId="53" borderId="288" xfId="0" applyFont="1" applyFill="1" applyBorder="1" applyAlignment="1">
      <alignment wrapText="1"/>
    </xf>
    <xf numFmtId="0" fontId="47" fillId="53" borderId="292" xfId="0" applyFont="1" applyFill="1" applyBorder="1" applyAlignment="1">
      <alignment horizontal="center" wrapText="1"/>
    </xf>
    <xf numFmtId="0" fontId="47" fillId="53" borderId="293" xfId="0" applyFont="1" applyFill="1" applyBorder="1" applyAlignment="1">
      <alignment horizontal="center" wrapText="1"/>
    </xf>
    <xf numFmtId="0" fontId="35" fillId="53" borderId="294" xfId="0" applyFont="1" applyFill="1" applyBorder="1" applyAlignment="1">
      <alignment wrapText="1"/>
    </xf>
    <xf numFmtId="0" fontId="35" fillId="53" borderId="295" xfId="0" applyFont="1" applyFill="1" applyBorder="1" applyAlignment="1">
      <alignment wrapText="1"/>
    </xf>
    <xf numFmtId="0" fontId="35" fillId="53" borderId="296" xfId="0" applyFont="1" applyFill="1" applyBorder="1" applyAlignment="1">
      <alignment wrapText="1"/>
    </xf>
    <xf numFmtId="0" fontId="47" fillId="53" borderId="297" xfId="0" applyFont="1" applyFill="1" applyBorder="1" applyAlignment="1">
      <alignment horizontal="center" wrapText="1"/>
    </xf>
    <xf numFmtId="0" fontId="47" fillId="53" borderId="298" xfId="0" applyFont="1" applyFill="1" applyBorder="1" applyAlignment="1">
      <alignment horizontal="center" wrapText="1"/>
    </xf>
    <xf numFmtId="0" fontId="47" fillId="53" borderId="299" xfId="0" applyFont="1" applyFill="1" applyBorder="1" applyAlignment="1">
      <alignment horizontal="center" wrapText="1"/>
    </xf>
    <xf numFmtId="0" fontId="47" fillId="53" borderId="300" xfId="0" applyFont="1" applyFill="1" applyBorder="1" applyAlignment="1">
      <alignment horizontal="center" wrapText="1"/>
    </xf>
    <xf numFmtId="164" fontId="47" fillId="53" borderId="297" xfId="0" applyNumberFormat="1" applyFont="1" applyFill="1" applyBorder="1" applyAlignment="1">
      <alignment horizontal="center" wrapText="1"/>
    </xf>
    <xf numFmtId="0" fontId="49" fillId="4" borderId="185" xfId="0" applyFont="1" applyFill="1" applyBorder="1" applyAlignment="1"/>
    <xf numFmtId="0" fontId="48" fillId="4" borderId="155" xfId="0" applyFont="1" applyFill="1" applyBorder="1" applyAlignment="1"/>
    <xf numFmtId="0" fontId="40" fillId="4" borderId="155" xfId="0" applyFont="1" applyFill="1" applyBorder="1" applyAlignment="1"/>
    <xf numFmtId="0" fontId="40" fillId="4" borderId="157" xfId="0" applyFont="1" applyFill="1" applyBorder="1" applyAlignment="1"/>
    <xf numFmtId="0" fontId="0" fillId="0" borderId="301" xfId="0" applyFont="1" applyBorder="1" applyAlignment="1"/>
    <xf numFmtId="0" fontId="34" fillId="55" borderId="232" xfId="0" applyFont="1" applyFill="1" applyBorder="1" applyAlignment="1">
      <alignment horizontal="center" vertical="center"/>
    </xf>
    <xf numFmtId="164" fontId="0" fillId="56" borderId="230" xfId="0" applyNumberFormat="1" applyFont="1" applyFill="1" applyBorder="1" applyAlignment="1"/>
    <xf numFmtId="0" fontId="34" fillId="54" borderId="241" xfId="0" applyFont="1" applyFill="1" applyBorder="1" applyAlignment="1"/>
    <xf numFmtId="0" fontId="34" fillId="54" borderId="230" xfId="0" applyFont="1" applyFill="1" applyBorder="1" applyAlignment="1"/>
    <xf numFmtId="0" fontId="10" fillId="20" borderId="302" xfId="0" applyFont="1" applyFill="1" applyBorder="1" applyAlignment="1">
      <alignment horizontal="center"/>
    </xf>
    <xf numFmtId="0" fontId="10" fillId="21" borderId="304" xfId="0" applyFont="1" applyFill="1" applyBorder="1" applyAlignment="1">
      <alignment horizontal="center"/>
    </xf>
    <xf numFmtId="164" fontId="35" fillId="51" borderId="305" xfId="0" applyNumberFormat="1" applyFont="1" applyFill="1" applyBorder="1" applyAlignment="1">
      <alignment horizontal="right" wrapText="1"/>
    </xf>
    <xf numFmtId="164" fontId="35" fillId="51" borderId="267" xfId="0" applyNumberFormat="1" applyFont="1" applyFill="1" applyBorder="1" applyAlignment="1">
      <alignment horizontal="right" wrapText="1"/>
    </xf>
    <xf numFmtId="164" fontId="35" fillId="51" borderId="268" xfId="0" applyNumberFormat="1" applyFont="1" applyFill="1" applyBorder="1" applyAlignment="1">
      <alignment horizontal="right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 applyFont="1" applyAlignment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3" fillId="3" borderId="9" xfId="0" applyFont="1" applyFill="1" applyBorder="1" applyAlignment="1">
      <alignment horizontal="center" vertical="center"/>
    </xf>
    <xf numFmtId="0" fontId="2" fillId="0" borderId="10" xfId="0" applyFont="1" applyBorder="1"/>
    <xf numFmtId="0" fontId="2" fillId="0" borderId="11" xfId="0" applyFont="1" applyBorder="1"/>
    <xf numFmtId="0" fontId="13" fillId="18" borderId="234" xfId="0" applyFont="1" applyFill="1" applyBorder="1" applyAlignment="1">
      <alignment horizontal="center" vertical="center" wrapText="1"/>
    </xf>
    <xf numFmtId="0" fontId="2" fillId="0" borderId="235" xfId="0" applyFont="1" applyBorder="1"/>
    <xf numFmtId="0" fontId="2" fillId="0" borderId="236" xfId="0" applyFont="1" applyBorder="1"/>
    <xf numFmtId="0" fontId="11" fillId="19" borderId="237" xfId="0" applyFont="1" applyFill="1" applyBorder="1" applyAlignment="1">
      <alignment horizontal="center" vertical="center" textRotation="45"/>
    </xf>
    <xf numFmtId="0" fontId="2" fillId="0" borderId="238" xfId="0" applyFont="1" applyBorder="1"/>
    <xf numFmtId="0" fontId="2" fillId="0" borderId="303" xfId="0" applyFont="1" applyBorder="1"/>
    <xf numFmtId="0" fontId="11" fillId="23" borderId="238" xfId="0" applyFont="1" applyFill="1" applyBorder="1" applyAlignment="1">
      <alignment horizontal="center" vertical="center" textRotation="45"/>
    </xf>
    <xf numFmtId="0" fontId="2" fillId="0" borderId="239" xfId="0" applyFont="1" applyBorder="1"/>
    <xf numFmtId="0" fontId="8" fillId="11" borderId="12" xfId="0" applyFont="1" applyFill="1" applyBorder="1" applyAlignment="1">
      <alignment horizontal="center" vertical="center" wrapText="1"/>
    </xf>
    <xf numFmtId="0" fontId="2" fillId="0" borderId="15" xfId="0" applyFont="1" applyBorder="1"/>
    <xf numFmtId="0" fontId="5" fillId="12" borderId="48" xfId="0" applyFont="1" applyFill="1" applyBorder="1" applyAlignment="1">
      <alignment horizontal="center"/>
    </xf>
    <xf numFmtId="0" fontId="2" fillId="0" borderId="48" xfId="0" applyFont="1" applyBorder="1"/>
    <xf numFmtId="0" fontId="5" fillId="13" borderId="48" xfId="0" applyFont="1" applyFill="1" applyBorder="1" applyAlignment="1">
      <alignment horizontal="center"/>
    </xf>
    <xf numFmtId="0" fontId="5" fillId="13" borderId="124" xfId="0" applyFont="1" applyFill="1" applyBorder="1" applyAlignment="1">
      <alignment horizontal="center"/>
    </xf>
    <xf numFmtId="0" fontId="2" fillId="0" borderId="124" xfId="0" applyFont="1" applyBorder="1"/>
    <xf numFmtId="0" fontId="9" fillId="14" borderId="15" xfId="0" applyFont="1" applyFill="1" applyBorder="1" applyAlignment="1">
      <alignment horizontal="center" vertical="center" wrapText="1"/>
    </xf>
    <xf numFmtId="0" fontId="2" fillId="0" borderId="50" xfId="0" applyFont="1" applyBorder="1"/>
    <xf numFmtId="0" fontId="10" fillId="15" borderId="256" xfId="0" applyFont="1" applyFill="1" applyBorder="1" applyAlignment="1">
      <alignment horizontal="center"/>
    </xf>
    <xf numFmtId="0" fontId="2" fillId="0" borderId="257" xfId="0" applyFont="1" applyBorder="1"/>
    <xf numFmtId="0" fontId="10" fillId="16" borderId="0" xfId="0" applyFont="1" applyFill="1" applyAlignment="1">
      <alignment horizontal="center"/>
    </xf>
    <xf numFmtId="0" fontId="2" fillId="0" borderId="0" xfId="0" applyFont="1" applyBorder="1"/>
    <xf numFmtId="0" fontId="10" fillId="16" borderId="60" xfId="0" applyFont="1" applyFill="1" applyBorder="1" applyAlignment="1">
      <alignment horizontal="center"/>
    </xf>
    <xf numFmtId="0" fontId="2" fillId="0" borderId="60" xfId="0" applyFont="1" applyBorder="1"/>
    <xf numFmtId="0" fontId="4" fillId="22" borderId="233" xfId="0" applyFont="1" applyFill="1" applyBorder="1" applyAlignment="1">
      <alignment horizontal="center"/>
    </xf>
    <xf numFmtId="0" fontId="4" fillId="22" borderId="231" xfId="0" applyFont="1" applyFill="1" applyBorder="1" applyAlignment="1">
      <alignment horizontal="center"/>
    </xf>
    <xf numFmtId="0" fontId="4" fillId="22" borderId="264" xfId="0" applyFont="1" applyFill="1" applyBorder="1" applyAlignment="1">
      <alignment horizontal="center"/>
    </xf>
    <xf numFmtId="0" fontId="10" fillId="16" borderId="54" xfId="0" applyFont="1" applyFill="1" applyBorder="1" applyAlignment="1">
      <alignment horizontal="center"/>
    </xf>
    <xf numFmtId="0" fontId="2" fillId="0" borderId="54" xfId="0" applyFont="1" applyBorder="1"/>
    <xf numFmtId="0" fontId="6" fillId="7" borderId="23" xfId="0" applyFont="1" applyFill="1" applyBorder="1" applyAlignment="1">
      <alignment horizontal="center" vertical="center" wrapText="1"/>
    </xf>
    <xf numFmtId="0" fontId="2" fillId="0" borderId="24" xfId="0" applyFont="1" applyBorder="1"/>
    <xf numFmtId="0" fontId="2" fillId="0" borderId="33" xfId="0" applyFont="1" applyBorder="1"/>
    <xf numFmtId="0" fontId="2" fillId="0" borderId="34" xfId="0" applyFont="1" applyBorder="1"/>
    <xf numFmtId="0" fontId="4" fillId="7" borderId="30" xfId="0" applyFont="1" applyFill="1" applyBorder="1" applyAlignment="1">
      <alignment horizontal="center"/>
    </xf>
    <xf numFmtId="0" fontId="2" fillId="0" borderId="31" xfId="0" applyFont="1" applyBorder="1"/>
    <xf numFmtId="0" fontId="4" fillId="7" borderId="32" xfId="0" applyFont="1" applyFill="1" applyBorder="1" applyAlignment="1">
      <alignment horizontal="center"/>
    </xf>
    <xf numFmtId="0" fontId="6" fillId="7" borderId="0" xfId="0" applyFont="1" applyFill="1" applyAlignment="1">
      <alignment horizontal="center" vertical="center" wrapText="1"/>
    </xf>
    <xf numFmtId="0" fontId="2" fillId="0" borderId="39" xfId="0" applyFont="1" applyBorder="1"/>
    <xf numFmtId="0" fontId="2" fillId="0" borderId="41" xfId="0" applyFont="1" applyBorder="1"/>
    <xf numFmtId="0" fontId="4" fillId="7" borderId="37" xfId="0" applyFont="1" applyFill="1" applyBorder="1" applyAlignment="1">
      <alignment horizontal="center"/>
    </xf>
    <xf numFmtId="0" fontId="2" fillId="0" borderId="36" xfId="0" applyFont="1" applyBorder="1"/>
    <xf numFmtId="0" fontId="4" fillId="7" borderId="35" xfId="0" applyFont="1" applyFill="1" applyBorder="1" applyAlignment="1">
      <alignment horizontal="center"/>
    </xf>
    <xf numFmtId="0" fontId="4" fillId="7" borderId="20" xfId="0" applyFont="1" applyFill="1" applyBorder="1" applyAlignment="1">
      <alignment horizontal="center"/>
    </xf>
    <xf numFmtId="0" fontId="2" fillId="0" borderId="21" xfId="0" applyFont="1" applyBorder="1"/>
    <xf numFmtId="0" fontId="4" fillId="7" borderId="22" xfId="0" applyFont="1" applyFill="1" applyBorder="1" applyAlignment="1">
      <alignment horizontal="center"/>
    </xf>
    <xf numFmtId="0" fontId="4" fillId="7" borderId="26" xfId="0" applyFont="1" applyFill="1" applyBorder="1" applyAlignment="1">
      <alignment horizontal="center"/>
    </xf>
    <xf numFmtId="0" fontId="2" fillId="0" borderId="27" xfId="0" applyFont="1" applyBorder="1"/>
    <xf numFmtId="0" fontId="4" fillId="7" borderId="28" xfId="0" applyFont="1" applyFill="1" applyBorder="1" applyAlignment="1">
      <alignment horizontal="center"/>
    </xf>
    <xf numFmtId="0" fontId="4" fillId="7" borderId="35" xfId="0" applyFont="1" applyFill="1" applyBorder="1" applyAlignment="1">
      <alignment horizontal="center" vertical="center"/>
    </xf>
    <xf numFmtId="0" fontId="4" fillId="8" borderId="37" xfId="0" applyFont="1" applyFill="1" applyBorder="1" applyAlignment="1">
      <alignment horizontal="center" vertical="center"/>
    </xf>
    <xf numFmtId="0" fontId="2" fillId="0" borderId="38" xfId="0" applyFont="1" applyBorder="1"/>
    <xf numFmtId="0" fontId="4" fillId="7" borderId="26" xfId="0" applyFont="1" applyFill="1" applyBorder="1" applyAlignment="1">
      <alignment horizontal="center" vertical="center"/>
    </xf>
    <xf numFmtId="0" fontId="4" fillId="8" borderId="28" xfId="0" applyFont="1" applyFill="1" applyBorder="1" applyAlignment="1">
      <alignment horizontal="center" vertical="center"/>
    </xf>
    <xf numFmtId="0" fontId="2" fillId="0" borderId="29" xfId="0" applyFont="1" applyBorder="1"/>
    <xf numFmtId="0" fontId="7" fillId="9" borderId="42" xfId="0" applyFont="1" applyFill="1" applyBorder="1" applyAlignment="1"/>
    <xf numFmtId="0" fontId="2" fillId="0" borderId="43" xfId="0" applyFont="1" applyBorder="1"/>
    <xf numFmtId="0" fontId="2" fillId="0" borderId="44" xfId="0" applyFont="1" applyBorder="1"/>
    <xf numFmtId="0" fontId="4" fillId="10" borderId="240" xfId="0" applyFont="1" applyFill="1" applyBorder="1" applyAlignment="1">
      <alignment horizontal="center"/>
    </xf>
    <xf numFmtId="0" fontId="4" fillId="10" borderId="70" xfId="0" applyFont="1" applyFill="1" applyBorder="1" applyAlignment="1">
      <alignment horizontal="center"/>
    </xf>
    <xf numFmtId="0" fontId="4" fillId="10" borderId="13" xfId="0" applyFont="1" applyFill="1" applyBorder="1" applyAlignment="1">
      <alignment horizontal="center"/>
    </xf>
    <xf numFmtId="0" fontId="4" fillId="10" borderId="14" xfId="0" applyFont="1" applyFill="1" applyBorder="1" applyAlignment="1">
      <alignment horizontal="center"/>
    </xf>
    <xf numFmtId="0" fontId="4" fillId="10" borderId="242" xfId="0" applyFont="1" applyFill="1" applyBorder="1" applyAlignment="1">
      <alignment horizontal="center"/>
    </xf>
    <xf numFmtId="0" fontId="4" fillId="10" borderId="0" xfId="0" applyFont="1" applyFill="1" applyBorder="1" applyAlignment="1">
      <alignment horizontal="center"/>
    </xf>
    <xf numFmtId="0" fontId="4" fillId="10" borderId="25" xfId="0" applyFont="1" applyFill="1" applyBorder="1" applyAlignment="1">
      <alignment horizontal="center"/>
    </xf>
    <xf numFmtId="0" fontId="37" fillId="7" borderId="230" xfId="0" applyFont="1" applyFill="1" applyBorder="1" applyAlignment="1">
      <alignment horizontal="center" vertical="center"/>
    </xf>
    <xf numFmtId="0" fontId="7" fillId="9" borderId="45" xfId="0" applyFont="1" applyFill="1" applyBorder="1" applyAlignment="1"/>
    <xf numFmtId="0" fontId="2" fillId="0" borderId="46" xfId="0" applyFont="1" applyBorder="1"/>
    <xf numFmtId="0" fontId="2" fillId="0" borderId="47" xfId="0" applyFont="1" applyBorder="1"/>
    <xf numFmtId="0" fontId="50" fillId="5" borderId="12" xfId="0" applyFont="1" applyFill="1" applyBorder="1" applyAlignment="1">
      <alignment horizontal="center" vertical="center"/>
    </xf>
    <xf numFmtId="0" fontId="5" fillId="7" borderId="16" xfId="0" applyFont="1" applyFill="1" applyBorder="1" applyAlignment="1">
      <alignment horizontal="center"/>
    </xf>
    <xf numFmtId="0" fontId="2" fillId="0" borderId="17" xfId="0" applyFont="1" applyBorder="1"/>
    <xf numFmtId="0" fontId="5" fillId="7" borderId="18" xfId="0" applyFont="1" applyFill="1" applyBorder="1" applyAlignment="1">
      <alignment horizontal="center"/>
    </xf>
    <xf numFmtId="0" fontId="2" fillId="0" borderId="19" xfId="0" applyFont="1" applyBorder="1"/>
    <xf numFmtId="0" fontId="4" fillId="7" borderId="30" xfId="0" applyFont="1" applyFill="1" applyBorder="1" applyAlignment="1">
      <alignment horizontal="center" vertical="center"/>
    </xf>
    <xf numFmtId="0" fontId="4" fillId="8" borderId="32" xfId="0" applyFont="1" applyFill="1" applyBorder="1" applyAlignment="1">
      <alignment horizontal="center" vertical="center"/>
    </xf>
    <xf numFmtId="0" fontId="2" fillId="0" borderId="40" xfId="0" applyFont="1" applyBorder="1"/>
    <xf numFmtId="0" fontId="10" fillId="24" borderId="24" xfId="0" applyFont="1" applyFill="1" applyBorder="1" applyAlignment="1">
      <alignment horizontal="center" vertical="center" textRotation="45"/>
    </xf>
    <xf numFmtId="0" fontId="2" fillId="0" borderId="65" xfId="0" applyFont="1" applyBorder="1"/>
    <xf numFmtId="0" fontId="5" fillId="0" borderId="16" xfId="0" applyFont="1" applyBorder="1" applyAlignment="1">
      <alignment horizontal="center"/>
    </xf>
    <xf numFmtId="0" fontId="13" fillId="18" borderId="70" xfId="0" applyFont="1" applyFill="1" applyBorder="1" applyAlignment="1">
      <alignment horizontal="center" vertical="center" wrapText="1"/>
    </xf>
    <xf numFmtId="0" fontId="2" fillId="0" borderId="53" xfId="0" applyFont="1" applyBorder="1"/>
    <xf numFmtId="0" fontId="2" fillId="0" borderId="91" xfId="0" applyFont="1" applyBorder="1"/>
    <xf numFmtId="0" fontId="10" fillId="23" borderId="79" xfId="0" applyFont="1" applyFill="1" applyBorder="1" applyAlignment="1">
      <alignment horizontal="center" vertical="center" textRotation="45"/>
    </xf>
    <xf numFmtId="0" fontId="2" fillId="0" borderId="81" xfId="0" applyFont="1" applyBorder="1"/>
    <xf numFmtId="0" fontId="2" fillId="0" borderId="83" xfId="0" applyFont="1" applyBorder="1"/>
    <xf numFmtId="0" fontId="2" fillId="0" borderId="86" xfId="0" applyFont="1" applyBorder="1"/>
    <xf numFmtId="0" fontId="9" fillId="14" borderId="12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horizontal="center"/>
    </xf>
    <xf numFmtId="0" fontId="16" fillId="0" borderId="87" xfId="0" applyFont="1" applyBorder="1" applyAlignment="1">
      <alignment horizontal="center"/>
    </xf>
    <xf numFmtId="0" fontId="2" fillId="0" borderId="85" xfId="0" applyFont="1" applyBorder="1"/>
    <xf numFmtId="0" fontId="4" fillId="10" borderId="26" xfId="0" applyFont="1" applyFill="1" applyBorder="1"/>
    <xf numFmtId="0" fontId="2" fillId="0" borderId="80" xfId="0" applyFont="1" applyBorder="1"/>
    <xf numFmtId="0" fontId="4" fillId="10" borderId="123" xfId="0" applyFont="1" applyFill="1" applyBorder="1"/>
    <xf numFmtId="0" fontId="2" fillId="0" borderId="56" xfId="0" applyFont="1" applyBorder="1"/>
    <xf numFmtId="0" fontId="4" fillId="10" borderId="20" xfId="0" applyFont="1" applyFill="1" applyBorder="1"/>
    <xf numFmtId="0" fontId="2" fillId="0" borderId="87" xfId="0" applyFont="1" applyBorder="1"/>
    <xf numFmtId="0" fontId="4" fillId="10" borderId="128" xfId="0" applyFont="1" applyFill="1" applyBorder="1"/>
    <xf numFmtId="0" fontId="2" fillId="0" borderId="51" xfId="0" applyFont="1" applyBorder="1"/>
    <xf numFmtId="0" fontId="2" fillId="0" borderId="129" xfId="0" applyFont="1" applyBorder="1"/>
    <xf numFmtId="0" fontId="4" fillId="10" borderId="0" xfId="0" applyFont="1" applyFill="1"/>
    <xf numFmtId="0" fontId="2" fillId="0" borderId="25" xfId="0" applyFont="1" applyBorder="1"/>
    <xf numFmtId="0" fontId="4" fillId="10" borderId="124" xfId="0" applyFont="1" applyFill="1" applyBorder="1"/>
    <xf numFmtId="0" fontId="2" fillId="0" borderId="125" xfId="0" applyFont="1" applyBorder="1"/>
    <xf numFmtId="0" fontId="16" fillId="0" borderId="20" xfId="0" applyFont="1" applyBorder="1" applyAlignment="1">
      <alignment horizontal="center"/>
    </xf>
    <xf numFmtId="0" fontId="20" fillId="37" borderId="1" xfId="0" applyFont="1" applyFill="1" applyBorder="1" applyAlignment="1">
      <alignment horizontal="center" vertical="center" wrapText="1"/>
    </xf>
    <xf numFmtId="0" fontId="3" fillId="38" borderId="9" xfId="0" applyFont="1" applyFill="1" applyBorder="1" applyAlignment="1">
      <alignment horizontal="center" vertical="center"/>
    </xf>
    <xf numFmtId="0" fontId="12" fillId="10" borderId="132" xfId="0" applyFont="1" applyFill="1" applyBorder="1" applyAlignment="1">
      <alignment horizontal="center" vertical="center"/>
    </xf>
    <xf numFmtId="0" fontId="2" fillId="42" borderId="41" xfId="0" applyFont="1" applyFill="1" applyBorder="1"/>
    <xf numFmtId="0" fontId="2" fillId="29" borderId="133" xfId="0" applyFont="1" applyFill="1" applyBorder="1"/>
    <xf numFmtId="0" fontId="4" fillId="10" borderId="132" xfId="0" applyFont="1" applyFill="1" applyBorder="1" applyAlignment="1">
      <alignment horizontal="center" vertical="center"/>
    </xf>
    <xf numFmtId="0" fontId="2" fillId="42" borderId="133" xfId="0" applyFont="1" applyFill="1" applyBorder="1"/>
    <xf numFmtId="0" fontId="26" fillId="4" borderId="156" xfId="0" applyFont="1" applyFill="1" applyBorder="1" applyAlignment="1">
      <alignment horizontal="center"/>
    </xf>
    <xf numFmtId="0" fontId="2" fillId="0" borderId="184" xfId="0" applyFont="1" applyBorder="1"/>
    <xf numFmtId="0" fontId="41" fillId="4" borderId="209" xfId="0" applyFont="1" applyFill="1" applyBorder="1" applyAlignment="1">
      <alignment vertical="center" wrapText="1"/>
    </xf>
    <xf numFmtId="0" fontId="43" fillId="0" borderId="171" xfId="0" applyFont="1" applyBorder="1"/>
    <xf numFmtId="0" fontId="43" fillId="0" borderId="172" xfId="0" applyFont="1" applyBorder="1"/>
    <xf numFmtId="0" fontId="43" fillId="0" borderId="91" xfId="0" applyFont="1" applyBorder="1"/>
    <xf numFmtId="0" fontId="43" fillId="0" borderId="51" xfId="0" applyFont="1" applyBorder="1"/>
    <xf numFmtId="0" fontId="43" fillId="0" borderId="210" xfId="0" applyFont="1" applyBorder="1"/>
    <xf numFmtId="0" fontId="24" fillId="4" borderId="140" xfId="0" applyFont="1" applyFill="1" applyBorder="1" applyAlignment="1">
      <alignment horizontal="center" vertical="center" wrapText="1"/>
    </xf>
    <xf numFmtId="0" fontId="2" fillId="0" borderId="141" xfId="0" applyFont="1" applyBorder="1"/>
    <xf numFmtId="0" fontId="2" fillId="0" borderId="142" xfId="0" applyFont="1" applyBorder="1"/>
    <xf numFmtId="0" fontId="24" fillId="4" borderId="143" xfId="0" applyFont="1" applyFill="1" applyBorder="1" applyAlignment="1">
      <alignment horizontal="center" vertical="center" wrapText="1"/>
    </xf>
    <xf numFmtId="0" fontId="2" fillId="0" borderId="144" xfId="0" applyFont="1" applyBorder="1"/>
    <xf numFmtId="0" fontId="2" fillId="0" borderId="145" xfId="0" applyFont="1" applyBorder="1"/>
    <xf numFmtId="0" fontId="24" fillId="4" borderId="159" xfId="0" applyFont="1" applyFill="1" applyBorder="1" applyAlignment="1"/>
    <xf numFmtId="0" fontId="2" fillId="0" borderId="160" xfId="0" applyFont="1" applyBorder="1"/>
    <xf numFmtId="0" fontId="2" fillId="0" borderId="161" xfId="0" applyFont="1" applyBorder="1"/>
    <xf numFmtId="0" fontId="4" fillId="4" borderId="70" xfId="0" applyFont="1" applyFill="1" applyBorder="1"/>
    <xf numFmtId="0" fontId="2" fillId="0" borderId="13" xfId="0" applyFont="1" applyBorder="1"/>
    <xf numFmtId="0" fontId="2" fillId="0" borderId="14" xfId="0" applyFont="1" applyBorder="1"/>
    <xf numFmtId="0" fontId="2" fillId="0" borderId="52" xfId="0" applyFont="1" applyBorder="1"/>
    <xf numFmtId="0" fontId="27" fillId="0" borderId="170" xfId="0" applyFont="1" applyBorder="1" applyAlignment="1">
      <alignment vertical="center" wrapText="1"/>
    </xf>
    <xf numFmtId="0" fontId="2" fillId="0" borderId="171" xfId="0" applyFont="1" applyBorder="1"/>
    <xf numFmtId="0" fontId="2" fillId="0" borderId="172" xfId="0" applyFont="1" applyBorder="1"/>
    <xf numFmtId="0" fontId="2" fillId="0" borderId="150" xfId="0" applyFont="1" applyBorder="1"/>
    <xf numFmtId="0" fontId="2" fillId="0" borderId="175" xfId="0" applyFont="1" applyBorder="1"/>
    <xf numFmtId="0" fontId="2" fillId="0" borderId="176" xfId="0" applyFont="1" applyBorder="1"/>
    <xf numFmtId="0" fontId="45" fillId="0" borderId="170" xfId="0" applyFont="1" applyBorder="1" applyAlignment="1">
      <alignment vertical="center" wrapText="1"/>
    </xf>
    <xf numFmtId="0" fontId="45" fillId="0" borderId="171" xfId="0" applyFont="1" applyBorder="1" applyAlignment="1">
      <alignment vertical="center" wrapText="1"/>
    </xf>
    <xf numFmtId="0" fontId="45" fillId="0" borderId="172" xfId="0" applyFont="1" applyBorder="1" applyAlignment="1">
      <alignment vertical="center" wrapText="1"/>
    </xf>
    <xf numFmtId="0" fontId="45" fillId="0" borderId="150" xfId="0" applyFont="1" applyBorder="1" applyAlignment="1">
      <alignment vertical="center" wrapText="1"/>
    </xf>
    <xf numFmtId="0" fontId="45" fillId="0" borderId="175" xfId="0" applyFont="1" applyBorder="1" applyAlignment="1">
      <alignment vertical="center" wrapText="1"/>
    </xf>
    <xf numFmtId="0" fontId="45" fillId="0" borderId="176" xfId="0" applyFont="1" applyBorder="1" applyAlignment="1">
      <alignment vertical="center" wrapText="1"/>
    </xf>
    <xf numFmtId="0" fontId="35" fillId="53" borderId="286" xfId="0" applyFont="1" applyFill="1" applyBorder="1" applyAlignment="1">
      <alignment vertical="center" wrapText="1"/>
    </xf>
    <xf numFmtId="0" fontId="35" fillId="53" borderId="192" xfId="0" applyFont="1" applyFill="1" applyBorder="1" applyAlignment="1">
      <alignment vertical="center" wrapText="1"/>
    </xf>
    <xf numFmtId="0" fontId="35" fillId="53" borderId="194" xfId="0" applyFont="1" applyFill="1" applyBorder="1" applyAlignment="1">
      <alignment vertical="center" wrapText="1"/>
    </xf>
    <xf numFmtId="0" fontId="4" fillId="4" borderId="137" xfId="0" applyFont="1" applyFill="1" applyBorder="1" applyAlignment="1">
      <alignment vertical="center" wrapText="1"/>
    </xf>
    <xf numFmtId="0" fontId="2" fillId="0" borderId="138" xfId="0" applyFont="1" applyBorder="1"/>
    <xf numFmtId="0" fontId="2" fillId="0" borderId="139" xfId="0" applyFont="1" applyBorder="1"/>
    <xf numFmtId="0" fontId="44" fillId="53" borderId="275" xfId="0" applyFont="1" applyFill="1" applyBorder="1" applyAlignment="1">
      <alignment horizontal="center" vertical="center" wrapText="1"/>
    </xf>
    <xf numFmtId="0" fontId="44" fillId="53" borderId="195" xfId="0" applyFont="1" applyFill="1" applyBorder="1" applyAlignment="1">
      <alignment horizontal="center" vertical="center" wrapText="1"/>
    </xf>
    <xf numFmtId="0" fontId="44" fillId="53" borderId="164" xfId="0" applyFont="1" applyFill="1" applyBorder="1" applyAlignment="1">
      <alignment horizontal="center" vertical="center" wrapText="1"/>
    </xf>
    <xf numFmtId="0" fontId="44" fillId="53" borderId="289" xfId="0" applyFont="1" applyFill="1" applyBorder="1" applyAlignment="1">
      <alignment horizontal="center" vertical="center" wrapText="1"/>
    </xf>
    <xf numFmtId="0" fontId="44" fillId="53" borderId="290" xfId="0" applyFont="1" applyFill="1" applyBorder="1" applyAlignment="1">
      <alignment horizontal="center" vertical="center" wrapText="1"/>
    </xf>
    <xf numFmtId="0" fontId="44" fillId="53" borderId="291" xfId="0" applyFont="1" applyFill="1" applyBorder="1" applyAlignment="1">
      <alignment horizontal="center" vertical="center" wrapText="1"/>
    </xf>
    <xf numFmtId="0" fontId="44" fillId="53" borderId="156" xfId="0" applyFont="1" applyFill="1" applyBorder="1" applyAlignment="1">
      <alignment wrapText="1"/>
    </xf>
    <xf numFmtId="0" fontId="44" fillId="53" borderId="195" xfId="0" applyFont="1" applyFill="1" applyBorder="1" applyAlignment="1">
      <alignment wrapText="1"/>
    </xf>
    <xf numFmtId="0" fontId="44" fillId="53" borderId="184" xfId="0" applyFont="1" applyFill="1" applyBorder="1" applyAlignment="1">
      <alignment wrapText="1"/>
    </xf>
    <xf numFmtId="0" fontId="35" fillId="53" borderId="70" xfId="0" applyFont="1" applyFill="1" applyBorder="1" applyAlignment="1">
      <alignment wrapText="1"/>
    </xf>
    <xf numFmtId="0" fontId="35" fillId="53" borderId="13" xfId="0" applyFont="1" applyFill="1" applyBorder="1" applyAlignment="1">
      <alignment wrapText="1"/>
    </xf>
    <xf numFmtId="0" fontId="35" fillId="53" borderId="14" xfId="0" applyFont="1" applyFill="1" applyBorder="1" applyAlignment="1">
      <alignment wrapText="1"/>
    </xf>
    <xf numFmtId="0" fontId="35" fillId="53" borderId="53" xfId="0" applyFont="1" applyFill="1" applyBorder="1" applyAlignment="1">
      <alignment wrapText="1"/>
    </xf>
    <xf numFmtId="0" fontId="35" fillId="53" borderId="0" xfId="0" applyFont="1" applyFill="1" applyBorder="1" applyAlignment="1">
      <alignment wrapText="1"/>
    </xf>
    <xf numFmtId="0" fontId="35" fillId="53" borderId="25" xfId="0" applyFont="1" applyFill="1" applyBorder="1" applyAlignment="1">
      <alignment wrapText="1"/>
    </xf>
    <xf numFmtId="0" fontId="35" fillId="53" borderId="91" xfId="0" applyFont="1" applyFill="1" applyBorder="1" applyAlignment="1">
      <alignment wrapText="1"/>
    </xf>
    <xf numFmtId="0" fontId="35" fillId="53" borderId="51" xfId="0" applyFont="1" applyFill="1" applyBorder="1" applyAlignment="1">
      <alignment wrapText="1"/>
    </xf>
    <xf numFmtId="0" fontId="35" fillId="53" borderId="52" xfId="0" applyFont="1" applyFill="1" applyBorder="1" applyAlignment="1">
      <alignment wrapText="1"/>
    </xf>
  </cellXfs>
  <cellStyles count="1">
    <cellStyle name="Normal" xfId="0" builtinId="0"/>
  </cellStyles>
  <dxfs count="3">
    <dxf>
      <fill>
        <patternFill patternType="solid">
          <fgColor rgb="FFB7E1CD"/>
          <bgColor rgb="FFB7E1CD"/>
        </patternFill>
      </fill>
    </dxf>
    <dxf>
      <font>
        <b/>
        <color rgb="FF000000"/>
      </font>
      <fill>
        <patternFill patternType="solid">
          <fgColor rgb="FF57BB8A"/>
          <bgColor rgb="FF57BB8A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430909371622669E-2"/>
          <c:y val="3.2269889928953112E-2"/>
          <c:w val="0.83743395546446853"/>
          <c:h val="0.84310966241814433"/>
        </c:manualLayout>
      </c:layout>
      <c:scatterChart>
        <c:scatterStyle val="lineMarker"/>
        <c:varyColors val="0"/>
        <c:ser>
          <c:idx val="0"/>
          <c:order val="0"/>
          <c:tx>
            <c:v>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Resultados!$B$13:$V$13</c:f>
              <c:numCache>
                <c:formatCode>0.0</c:formatCode>
                <c:ptCount val="21"/>
                <c:pt idx="0">
                  <c:v>13.630640777798732</c:v>
                </c:pt>
                <c:pt idx="1">
                  <c:v>14.973650884366718</c:v>
                </c:pt>
                <c:pt idx="2">
                  <c:v>22.025992986844763</c:v>
                </c:pt>
                <c:pt idx="3">
                  <c:v>27.910009661368306</c:v>
                </c:pt>
                <c:pt idx="4">
                  <c:v>24.64661472302733</c:v>
                </c:pt>
                <c:pt idx="5">
                  <c:v>31.61771185038004</c:v>
                </c:pt>
                <c:pt idx="6">
                  <c:v>34.923193875784115</c:v>
                </c:pt>
                <c:pt idx="7">
                  <c:v>40.458991124400889</c:v>
                </c:pt>
                <c:pt idx="8">
                  <c:v>42.841075827445891</c:v>
                </c:pt>
                <c:pt idx="9">
                  <c:v>47.741186275597897</c:v>
                </c:pt>
                <c:pt idx="10">
                  <c:v>55.615605390709916</c:v>
                </c:pt>
                <c:pt idx="11">
                  <c:v>56.728857965562668</c:v>
                </c:pt>
                <c:pt idx="12">
                  <c:v>59.996412278103946</c:v>
                </c:pt>
                <c:pt idx="13">
                  <c:v>66.869524713872451</c:v>
                </c:pt>
                <c:pt idx="14">
                  <c:v>68.084448210228985</c:v>
                </c:pt>
                <c:pt idx="15">
                  <c:v>70.183880841520676</c:v>
                </c:pt>
                <c:pt idx="16">
                  <c:v>68.228825764934712</c:v>
                </c:pt>
                <c:pt idx="17">
                  <c:v>61.330843519989884</c:v>
                </c:pt>
                <c:pt idx="18">
                  <c:v>57.330263133946019</c:v>
                </c:pt>
                <c:pt idx="19">
                  <c:v>66.298318187965094</c:v>
                </c:pt>
                <c:pt idx="20">
                  <c:v>70.298812046619005</c:v>
                </c:pt>
              </c:numCache>
            </c:numRef>
          </c:yVal>
          <c:smooth val="0"/>
        </c:ser>
        <c:ser>
          <c:idx val="1"/>
          <c:order val="1"/>
          <c:tx>
            <c:v>DD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Cálculos!$D$19:$X$19</c:f>
              <c:numCache>
                <c:formatCode>0.0</c:formatCode>
                <c:ptCount val="21"/>
                <c:pt idx="0">
                  <c:v>15</c:v>
                </c:pt>
                <c:pt idx="1">
                  <c:v>16</c:v>
                </c:pt>
                <c:pt idx="2">
                  <c:v>23.5</c:v>
                </c:pt>
                <c:pt idx="3">
                  <c:v>29.5</c:v>
                </c:pt>
                <c:pt idx="4">
                  <c:v>26</c:v>
                </c:pt>
                <c:pt idx="5">
                  <c:v>33</c:v>
                </c:pt>
                <c:pt idx="6">
                  <c:v>36</c:v>
                </c:pt>
                <c:pt idx="7">
                  <c:v>42</c:v>
                </c:pt>
                <c:pt idx="8">
                  <c:v>44.5</c:v>
                </c:pt>
                <c:pt idx="9">
                  <c:v>49.5</c:v>
                </c:pt>
                <c:pt idx="10">
                  <c:v>57.5</c:v>
                </c:pt>
                <c:pt idx="11">
                  <c:v>58.5</c:v>
                </c:pt>
                <c:pt idx="12">
                  <c:v>62</c:v>
                </c:pt>
                <c:pt idx="13">
                  <c:v>69</c:v>
                </c:pt>
                <c:pt idx="14">
                  <c:v>70.5</c:v>
                </c:pt>
                <c:pt idx="15">
                  <c:v>72.5</c:v>
                </c:pt>
                <c:pt idx="16">
                  <c:v>70</c:v>
                </c:pt>
                <c:pt idx="17">
                  <c:v>63</c:v>
                </c:pt>
                <c:pt idx="18">
                  <c:v>59</c:v>
                </c:pt>
                <c:pt idx="19">
                  <c:v>68</c:v>
                </c:pt>
                <c:pt idx="20">
                  <c:v>72</c:v>
                </c:pt>
              </c:numCache>
            </c:numRef>
          </c:yVal>
          <c:smooth val="0"/>
        </c:ser>
        <c:ser>
          <c:idx val="2"/>
          <c:order val="2"/>
          <c:tx>
            <c:v>DR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Cálculos!$D$20:$X$20</c:f>
              <c:numCache>
                <c:formatCode>0.0</c:formatCode>
                <c:ptCount val="21"/>
                <c:pt idx="0">
                  <c:v>30.746146587338146</c:v>
                </c:pt>
                <c:pt idx="1">
                  <c:v>34.246146587338146</c:v>
                </c:pt>
                <c:pt idx="2">
                  <c:v>40.246146587338146</c:v>
                </c:pt>
                <c:pt idx="3">
                  <c:v>45.746146587338146</c:v>
                </c:pt>
                <c:pt idx="4">
                  <c:v>41.246146587338146</c:v>
                </c:pt>
                <c:pt idx="5">
                  <c:v>48.746146587338146</c:v>
                </c:pt>
                <c:pt idx="6">
                  <c:v>53.746146587338146</c:v>
                </c:pt>
                <c:pt idx="7">
                  <c:v>57.746146587338146</c:v>
                </c:pt>
                <c:pt idx="8">
                  <c:v>59.746146587338146</c:v>
                </c:pt>
                <c:pt idx="9">
                  <c:v>64.246146587338146</c:v>
                </c:pt>
                <c:pt idx="10">
                  <c:v>73.246146587338146</c:v>
                </c:pt>
                <c:pt idx="11">
                  <c:v>74.746146587338146</c:v>
                </c:pt>
                <c:pt idx="12">
                  <c:v>77.746146587338146</c:v>
                </c:pt>
                <c:pt idx="13">
                  <c:v>86.246146587338146</c:v>
                </c:pt>
                <c:pt idx="14">
                  <c:v>86.246146587338146</c:v>
                </c:pt>
                <c:pt idx="15">
                  <c:v>88.746146587338146</c:v>
                </c:pt>
                <c:pt idx="16">
                  <c:v>89.246146587338146</c:v>
                </c:pt>
                <c:pt idx="17">
                  <c:v>82.746146587338146</c:v>
                </c:pt>
                <c:pt idx="18">
                  <c:v>76.246146587338146</c:v>
                </c:pt>
                <c:pt idx="19">
                  <c:v>86.246146587338146</c:v>
                </c:pt>
                <c:pt idx="20">
                  <c:v>90.746146587338146</c:v>
                </c:pt>
              </c:numCache>
            </c:numRef>
          </c:yVal>
          <c:smooth val="0"/>
        </c:ser>
        <c:ser>
          <c:idx val="3"/>
          <c:order val="3"/>
          <c:tx>
            <c:v>DL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Cálculos!$D$21:$X$21</c:f>
              <c:numCache>
                <c:formatCode>0.0</c:formatCode>
                <c:ptCount val="21"/>
                <c:pt idx="0">
                  <c:v>31.739769388990922</c:v>
                </c:pt>
                <c:pt idx="1">
                  <c:v>36.239769388990922</c:v>
                </c:pt>
                <c:pt idx="2">
                  <c:v>39.239769388990922</c:v>
                </c:pt>
                <c:pt idx="3">
                  <c:v>44.239769388990922</c:v>
                </c:pt>
                <c:pt idx="4">
                  <c:v>43.239769388990922</c:v>
                </c:pt>
                <c:pt idx="5">
                  <c:v>53.739769388990922</c:v>
                </c:pt>
                <c:pt idx="6">
                  <c:v>62.239769388990922</c:v>
                </c:pt>
                <c:pt idx="7">
                  <c:v>67.739769388990922</c:v>
                </c:pt>
                <c:pt idx="8">
                  <c:v>69.739769388990922</c:v>
                </c:pt>
                <c:pt idx="9">
                  <c:v>71.739769388990922</c:v>
                </c:pt>
                <c:pt idx="10">
                  <c:v>79.239769388990922</c:v>
                </c:pt>
                <c:pt idx="11">
                  <c:v>82.239769388990922</c:v>
                </c:pt>
                <c:pt idx="12">
                  <c:v>85.239769388990922</c:v>
                </c:pt>
                <c:pt idx="13">
                  <c:v>92.239769388990922</c:v>
                </c:pt>
                <c:pt idx="14">
                  <c:v>92.739769388990922</c:v>
                </c:pt>
                <c:pt idx="15">
                  <c:v>94.739769388990922</c:v>
                </c:pt>
                <c:pt idx="16">
                  <c:v>94.239769388990922</c:v>
                </c:pt>
                <c:pt idx="17">
                  <c:v>86.739769388990922</c:v>
                </c:pt>
                <c:pt idx="18">
                  <c:v>81.239769388990922</c:v>
                </c:pt>
                <c:pt idx="19">
                  <c:v>89.739769388990922</c:v>
                </c:pt>
                <c:pt idx="20">
                  <c:v>94.239769388990922</c:v>
                </c:pt>
              </c:numCache>
            </c:numRef>
          </c:yVal>
          <c:smooth val="0"/>
        </c:ser>
        <c:ser>
          <c:idx val="4"/>
          <c:order val="4"/>
          <c:tx>
            <c:v>DP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Cálculos!$D$22:$X$22</c:f>
              <c:numCache>
                <c:formatCode>0.0</c:formatCode>
                <c:ptCount val="21"/>
                <c:pt idx="0">
                  <c:v>37.737263502895544</c:v>
                </c:pt>
                <c:pt idx="1">
                  <c:v>41.237263502895544</c:v>
                </c:pt>
                <c:pt idx="2">
                  <c:v>48.237263502895544</c:v>
                </c:pt>
                <c:pt idx="3">
                  <c:v>55.737263502895544</c:v>
                </c:pt>
                <c:pt idx="4">
                  <c:v>53.737263502895544</c:v>
                </c:pt>
                <c:pt idx="5">
                  <c:v>57.237263502895544</c:v>
                </c:pt>
                <c:pt idx="6">
                  <c:v>64.237263502895544</c:v>
                </c:pt>
                <c:pt idx="7">
                  <c:v>69.237263502895544</c:v>
                </c:pt>
                <c:pt idx="8">
                  <c:v>71.237263502895544</c:v>
                </c:pt>
                <c:pt idx="9">
                  <c:v>74.237263502895544</c:v>
                </c:pt>
                <c:pt idx="10">
                  <c:v>81.737263502895544</c:v>
                </c:pt>
                <c:pt idx="11">
                  <c:v>84.237263502895544</c:v>
                </c:pt>
                <c:pt idx="12">
                  <c:v>86.237263502895544</c:v>
                </c:pt>
                <c:pt idx="13">
                  <c:v>94.237263502895544</c:v>
                </c:pt>
                <c:pt idx="14">
                  <c:v>95.237263502895544</c:v>
                </c:pt>
                <c:pt idx="15">
                  <c:v>98.737263502895544</c:v>
                </c:pt>
                <c:pt idx="16">
                  <c:v>102.73726350289554</c:v>
                </c:pt>
                <c:pt idx="17">
                  <c:v>101.23726350289554</c:v>
                </c:pt>
                <c:pt idx="18">
                  <c:v>95.237263502895544</c:v>
                </c:pt>
                <c:pt idx="19">
                  <c:v>102.73726350289554</c:v>
                </c:pt>
                <c:pt idx="20">
                  <c:v>107.23726350289554</c:v>
                </c:pt>
              </c:numCache>
            </c:numRef>
          </c:yVal>
          <c:smooth val="0"/>
        </c:ser>
        <c:ser>
          <c:idx val="5"/>
          <c:order val="5"/>
          <c:tx>
            <c:v>DT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Cálculos!$D$23:$X$23</c:f>
              <c:numCache>
                <c:formatCode>0.0</c:formatCode>
                <c:ptCount val="21"/>
                <c:pt idx="0">
                  <c:v>27.479845857618827</c:v>
                </c:pt>
                <c:pt idx="1">
                  <c:v>30.479845857618827</c:v>
                </c:pt>
                <c:pt idx="2">
                  <c:v>35.479845857618827</c:v>
                </c:pt>
                <c:pt idx="3">
                  <c:v>40.479845857618827</c:v>
                </c:pt>
                <c:pt idx="4">
                  <c:v>36.479845857618827</c:v>
                </c:pt>
                <c:pt idx="5">
                  <c:v>43.479845857618827</c:v>
                </c:pt>
                <c:pt idx="6">
                  <c:v>47.479845857618827</c:v>
                </c:pt>
                <c:pt idx="7">
                  <c:v>50.479845857618827</c:v>
                </c:pt>
                <c:pt idx="8">
                  <c:v>52.479845857618827</c:v>
                </c:pt>
                <c:pt idx="9">
                  <c:v>57.479845857618827</c:v>
                </c:pt>
                <c:pt idx="10">
                  <c:v>65.479845857618827</c:v>
                </c:pt>
                <c:pt idx="11">
                  <c:v>66.479845857618827</c:v>
                </c:pt>
                <c:pt idx="12">
                  <c:v>69.479845857618827</c:v>
                </c:pt>
                <c:pt idx="13">
                  <c:v>76.479845857618827</c:v>
                </c:pt>
                <c:pt idx="14">
                  <c:v>76.479845857618827</c:v>
                </c:pt>
                <c:pt idx="15">
                  <c:v>78.479845857618827</c:v>
                </c:pt>
                <c:pt idx="16">
                  <c:v>77.479845857618827</c:v>
                </c:pt>
                <c:pt idx="17">
                  <c:v>70.479845857618827</c:v>
                </c:pt>
                <c:pt idx="18">
                  <c:v>66.479845857618827</c:v>
                </c:pt>
                <c:pt idx="19">
                  <c:v>75.479845857618827</c:v>
                </c:pt>
                <c:pt idx="20">
                  <c:v>79.479845857618827</c:v>
                </c:pt>
              </c:numCache>
            </c:numRef>
          </c:yVal>
          <c:smooth val="0"/>
        </c:ser>
        <c:ser>
          <c:idx val="6"/>
          <c:order val="6"/>
          <c:tx>
            <c:v>RD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Cálculos!$D$24:$X$24</c:f>
              <c:numCache>
                <c:formatCode>0.0</c:formatCode>
                <c:ptCount val="21"/>
                <c:pt idx="0">
                  <c:v>29.746146587338146</c:v>
                </c:pt>
                <c:pt idx="1">
                  <c:v>30.746146587338146</c:v>
                </c:pt>
                <c:pt idx="2">
                  <c:v>38.246146587338146</c:v>
                </c:pt>
                <c:pt idx="3">
                  <c:v>44.246146587338146</c:v>
                </c:pt>
                <c:pt idx="4">
                  <c:v>40.746146587338146</c:v>
                </c:pt>
                <c:pt idx="5">
                  <c:v>47.746146587338146</c:v>
                </c:pt>
                <c:pt idx="6">
                  <c:v>50.746146587338146</c:v>
                </c:pt>
                <c:pt idx="7">
                  <c:v>56.746146587338146</c:v>
                </c:pt>
                <c:pt idx="8">
                  <c:v>59.246146587338146</c:v>
                </c:pt>
                <c:pt idx="9">
                  <c:v>64.246146587338146</c:v>
                </c:pt>
                <c:pt idx="10">
                  <c:v>72.246146587338146</c:v>
                </c:pt>
                <c:pt idx="11">
                  <c:v>73.246146587338146</c:v>
                </c:pt>
                <c:pt idx="12">
                  <c:v>76.746146587338146</c:v>
                </c:pt>
                <c:pt idx="13">
                  <c:v>83.746146587338146</c:v>
                </c:pt>
                <c:pt idx="14">
                  <c:v>85.246146587338146</c:v>
                </c:pt>
                <c:pt idx="15">
                  <c:v>87.246146587338146</c:v>
                </c:pt>
                <c:pt idx="16">
                  <c:v>84.746146587338146</c:v>
                </c:pt>
                <c:pt idx="17">
                  <c:v>77.746146587338146</c:v>
                </c:pt>
                <c:pt idx="18">
                  <c:v>73.746146587338146</c:v>
                </c:pt>
                <c:pt idx="19">
                  <c:v>82.746146587338146</c:v>
                </c:pt>
                <c:pt idx="20">
                  <c:v>86.746146587338146</c:v>
                </c:pt>
              </c:numCache>
            </c:numRef>
          </c:yVal>
          <c:smooth val="0"/>
        </c:ser>
        <c:ser>
          <c:idx val="7"/>
          <c:order val="7"/>
          <c:tx>
            <c:v>LD</c:v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Cálculos!$D$25:$X$25</c:f>
              <c:numCache>
                <c:formatCode>0.0</c:formatCode>
                <c:ptCount val="21"/>
                <c:pt idx="0">
                  <c:v>30.746146587338146</c:v>
                </c:pt>
                <c:pt idx="1">
                  <c:v>32.746146587338146</c:v>
                </c:pt>
                <c:pt idx="2">
                  <c:v>37.246146587338146</c:v>
                </c:pt>
                <c:pt idx="3">
                  <c:v>42.746146587338146</c:v>
                </c:pt>
                <c:pt idx="4">
                  <c:v>42.746146587338146</c:v>
                </c:pt>
                <c:pt idx="5">
                  <c:v>52.746146587338146</c:v>
                </c:pt>
                <c:pt idx="6">
                  <c:v>59.246146587338146</c:v>
                </c:pt>
                <c:pt idx="7">
                  <c:v>66.746146587338146</c:v>
                </c:pt>
                <c:pt idx="8">
                  <c:v>69.246146587338146</c:v>
                </c:pt>
                <c:pt idx="9">
                  <c:v>71.746146587338146</c:v>
                </c:pt>
                <c:pt idx="10">
                  <c:v>78.246146587338146</c:v>
                </c:pt>
                <c:pt idx="11">
                  <c:v>80.746146587338146</c:v>
                </c:pt>
                <c:pt idx="12">
                  <c:v>84.246146587338146</c:v>
                </c:pt>
                <c:pt idx="13">
                  <c:v>89.746146587338146</c:v>
                </c:pt>
                <c:pt idx="14">
                  <c:v>91.746146587338146</c:v>
                </c:pt>
                <c:pt idx="15">
                  <c:v>93.246146587338146</c:v>
                </c:pt>
                <c:pt idx="16">
                  <c:v>89.746146587338146</c:v>
                </c:pt>
                <c:pt idx="17">
                  <c:v>81.746146587338146</c:v>
                </c:pt>
                <c:pt idx="18">
                  <c:v>78.746146587338146</c:v>
                </c:pt>
                <c:pt idx="19">
                  <c:v>86.246146587338146</c:v>
                </c:pt>
                <c:pt idx="20">
                  <c:v>90.246146587338146</c:v>
                </c:pt>
              </c:numCache>
            </c:numRef>
          </c:yVal>
          <c:smooth val="0"/>
        </c:ser>
        <c:ser>
          <c:idx val="8"/>
          <c:order val="8"/>
          <c:tx>
            <c:v>PD</c:v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Cálculos!$D$26:$X$26</c:f>
              <c:numCache>
                <c:formatCode>0.0</c:formatCode>
                <c:ptCount val="21"/>
                <c:pt idx="0">
                  <c:v>33.737263502895544</c:v>
                </c:pt>
                <c:pt idx="1">
                  <c:v>32.737263502895544</c:v>
                </c:pt>
                <c:pt idx="2">
                  <c:v>40.737263502895544</c:v>
                </c:pt>
                <c:pt idx="3">
                  <c:v>48.737263502895544</c:v>
                </c:pt>
                <c:pt idx="4">
                  <c:v>49.237263502895544</c:v>
                </c:pt>
                <c:pt idx="5">
                  <c:v>51.237263502895544</c:v>
                </c:pt>
                <c:pt idx="6">
                  <c:v>53.237263502895544</c:v>
                </c:pt>
                <c:pt idx="7">
                  <c:v>61.237263502895544</c:v>
                </c:pt>
                <c:pt idx="8">
                  <c:v>64.237263502895544</c:v>
                </c:pt>
                <c:pt idx="9">
                  <c:v>68.737263502895544</c:v>
                </c:pt>
                <c:pt idx="10">
                  <c:v>73.237263502895544</c:v>
                </c:pt>
                <c:pt idx="11">
                  <c:v>74.237263502895544</c:v>
                </c:pt>
                <c:pt idx="12">
                  <c:v>77.237263502895544</c:v>
                </c:pt>
                <c:pt idx="13">
                  <c:v>80.737263502895544</c:v>
                </c:pt>
                <c:pt idx="14">
                  <c:v>84.737263502895544</c:v>
                </c:pt>
                <c:pt idx="15">
                  <c:v>86.737263502895544</c:v>
                </c:pt>
                <c:pt idx="16">
                  <c:v>83.237263502895544</c:v>
                </c:pt>
                <c:pt idx="17">
                  <c:v>80.237263502895544</c:v>
                </c:pt>
                <c:pt idx="18">
                  <c:v>81.737263502895544</c:v>
                </c:pt>
                <c:pt idx="19">
                  <c:v>86.237263502895544</c:v>
                </c:pt>
                <c:pt idx="20">
                  <c:v>89.237263502895544</c:v>
                </c:pt>
              </c:numCache>
            </c:numRef>
          </c:yVal>
          <c:smooth val="0"/>
        </c:ser>
        <c:ser>
          <c:idx val="9"/>
          <c:order val="9"/>
          <c:tx>
            <c:v>TD</c:v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Cálculos!$D$27:$X$27</c:f>
              <c:numCache>
                <c:formatCode>0.0</c:formatCode>
                <c:ptCount val="21"/>
                <c:pt idx="0">
                  <c:v>28.479845857618827</c:v>
                </c:pt>
                <c:pt idx="1">
                  <c:v>29.479845857618827</c:v>
                </c:pt>
                <c:pt idx="2">
                  <c:v>36.979845857618827</c:v>
                </c:pt>
                <c:pt idx="3">
                  <c:v>42.979845857618827</c:v>
                </c:pt>
                <c:pt idx="4">
                  <c:v>39.479845857618827</c:v>
                </c:pt>
                <c:pt idx="5">
                  <c:v>46.479845857618827</c:v>
                </c:pt>
                <c:pt idx="6">
                  <c:v>49.479845857618827</c:v>
                </c:pt>
                <c:pt idx="7">
                  <c:v>55.479845857618827</c:v>
                </c:pt>
                <c:pt idx="8">
                  <c:v>57.979845857618827</c:v>
                </c:pt>
                <c:pt idx="9">
                  <c:v>62.979845857618827</c:v>
                </c:pt>
                <c:pt idx="10">
                  <c:v>70.979845857618827</c:v>
                </c:pt>
                <c:pt idx="11">
                  <c:v>71.979845857618827</c:v>
                </c:pt>
                <c:pt idx="12">
                  <c:v>75.479845857618827</c:v>
                </c:pt>
                <c:pt idx="13">
                  <c:v>82.479845857618827</c:v>
                </c:pt>
                <c:pt idx="14">
                  <c:v>83.979845857618827</c:v>
                </c:pt>
                <c:pt idx="15">
                  <c:v>85.979845857618827</c:v>
                </c:pt>
                <c:pt idx="16">
                  <c:v>83.479845857618827</c:v>
                </c:pt>
                <c:pt idx="17">
                  <c:v>76.479845857618827</c:v>
                </c:pt>
                <c:pt idx="18">
                  <c:v>72.479845857618827</c:v>
                </c:pt>
                <c:pt idx="19">
                  <c:v>81.479845857618827</c:v>
                </c:pt>
                <c:pt idx="20">
                  <c:v>85.479845857618827</c:v>
                </c:pt>
              </c:numCache>
            </c:numRef>
          </c:yVal>
          <c:smooth val="0"/>
        </c:ser>
        <c:ser>
          <c:idx val="10"/>
          <c:order val="10"/>
          <c:tx>
            <c:v>RR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Cálculos!$D$28:$X$28</c:f>
              <c:numCache>
                <c:formatCode>0.0</c:formatCode>
                <c:ptCount val="21"/>
                <c:pt idx="0">
                  <c:v>31.890936690021633</c:v>
                </c:pt>
                <c:pt idx="1">
                  <c:v>35.390936690021633</c:v>
                </c:pt>
                <c:pt idx="2">
                  <c:v>41.390936690021633</c:v>
                </c:pt>
                <c:pt idx="3">
                  <c:v>46.890936690021633</c:v>
                </c:pt>
                <c:pt idx="4">
                  <c:v>42.390936690021633</c:v>
                </c:pt>
                <c:pt idx="5">
                  <c:v>49.890936690021633</c:v>
                </c:pt>
                <c:pt idx="6">
                  <c:v>54.890936690021633</c:v>
                </c:pt>
                <c:pt idx="7">
                  <c:v>58.890936690021633</c:v>
                </c:pt>
                <c:pt idx="8">
                  <c:v>60.890936690021633</c:v>
                </c:pt>
                <c:pt idx="9">
                  <c:v>65.390936690021633</c:v>
                </c:pt>
                <c:pt idx="10">
                  <c:v>74.390936690021633</c:v>
                </c:pt>
                <c:pt idx="11">
                  <c:v>75.890936690021633</c:v>
                </c:pt>
                <c:pt idx="12">
                  <c:v>78.890936690021633</c:v>
                </c:pt>
                <c:pt idx="13">
                  <c:v>87.390936690021633</c:v>
                </c:pt>
                <c:pt idx="14">
                  <c:v>87.390936690021633</c:v>
                </c:pt>
                <c:pt idx="15">
                  <c:v>89.890936690021633</c:v>
                </c:pt>
                <c:pt idx="16">
                  <c:v>90.390936690021633</c:v>
                </c:pt>
                <c:pt idx="17">
                  <c:v>83.890936690021633</c:v>
                </c:pt>
                <c:pt idx="18">
                  <c:v>77.390936690021633</c:v>
                </c:pt>
                <c:pt idx="19">
                  <c:v>87.390936690021633</c:v>
                </c:pt>
                <c:pt idx="20">
                  <c:v>91.890936690021633</c:v>
                </c:pt>
              </c:numCache>
            </c:numRef>
          </c:yVal>
          <c:smooth val="0"/>
        </c:ser>
        <c:ser>
          <c:idx val="11"/>
          <c:order val="11"/>
          <c:tx>
            <c:v>LL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Cálculos!$D$29:$X$29</c:f>
              <c:numCache>
                <c:formatCode>0.0</c:formatCode>
                <c:ptCount val="21"/>
                <c:pt idx="0">
                  <c:v>31.748107095672481</c:v>
                </c:pt>
                <c:pt idx="1">
                  <c:v>37.248107095672481</c:v>
                </c:pt>
                <c:pt idx="2">
                  <c:v>37.248107095672481</c:v>
                </c:pt>
                <c:pt idx="3">
                  <c:v>41.748107095672481</c:v>
                </c:pt>
                <c:pt idx="4">
                  <c:v>44.248107095672481</c:v>
                </c:pt>
                <c:pt idx="5">
                  <c:v>57.748107095672481</c:v>
                </c:pt>
                <c:pt idx="6">
                  <c:v>69.748107095672481</c:v>
                </c:pt>
                <c:pt idx="7">
                  <c:v>76.748107095672481</c:v>
                </c:pt>
                <c:pt idx="8">
                  <c:v>78.748107095672481</c:v>
                </c:pt>
                <c:pt idx="9">
                  <c:v>78.248107095672481</c:v>
                </c:pt>
                <c:pt idx="10">
                  <c:v>84.248107095672481</c:v>
                </c:pt>
                <c:pt idx="11">
                  <c:v>88.748107095672481</c:v>
                </c:pt>
                <c:pt idx="12">
                  <c:v>91.748107095672481</c:v>
                </c:pt>
                <c:pt idx="13">
                  <c:v>97.248107095672481</c:v>
                </c:pt>
                <c:pt idx="14">
                  <c:v>98.248107095672481</c:v>
                </c:pt>
                <c:pt idx="15">
                  <c:v>99.748107095672481</c:v>
                </c:pt>
                <c:pt idx="16">
                  <c:v>98.248107095672481</c:v>
                </c:pt>
                <c:pt idx="17">
                  <c:v>89.748107095672481</c:v>
                </c:pt>
                <c:pt idx="18">
                  <c:v>85.248107095672481</c:v>
                </c:pt>
                <c:pt idx="19">
                  <c:v>92.248107095672481</c:v>
                </c:pt>
                <c:pt idx="20">
                  <c:v>96.748107095672481</c:v>
                </c:pt>
              </c:numCache>
            </c:numRef>
          </c:yVal>
          <c:smooth val="0"/>
        </c:ser>
        <c:ser>
          <c:idx val="12"/>
          <c:order val="12"/>
          <c:tx>
            <c:v>PP</c:v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Cálculos!$D$30:$X$30</c:f>
              <c:numCache>
                <c:formatCode>0.0</c:formatCode>
                <c:ptCount val="21"/>
                <c:pt idx="0">
                  <c:v>27.793214135431178</c:v>
                </c:pt>
                <c:pt idx="1">
                  <c:v>30.793214135431178</c:v>
                </c:pt>
                <c:pt idx="2">
                  <c:v>37.793214135431178</c:v>
                </c:pt>
                <c:pt idx="3">
                  <c:v>46.793214135431178</c:v>
                </c:pt>
                <c:pt idx="4">
                  <c:v>47.793214135431178</c:v>
                </c:pt>
                <c:pt idx="5">
                  <c:v>46.793214135431178</c:v>
                </c:pt>
                <c:pt idx="6">
                  <c:v>54.793214135431178</c:v>
                </c:pt>
                <c:pt idx="7">
                  <c:v>59.793214135431178</c:v>
                </c:pt>
                <c:pt idx="8">
                  <c:v>61.793214135431178</c:v>
                </c:pt>
                <c:pt idx="9">
                  <c:v>63.793214135431178</c:v>
                </c:pt>
                <c:pt idx="10">
                  <c:v>68.793214135431185</c:v>
                </c:pt>
                <c:pt idx="11">
                  <c:v>71.793214135431185</c:v>
                </c:pt>
                <c:pt idx="12">
                  <c:v>72.793214135431185</c:v>
                </c:pt>
                <c:pt idx="13">
                  <c:v>78.793214135431185</c:v>
                </c:pt>
                <c:pt idx="14">
                  <c:v>80.793214135431185</c:v>
                </c:pt>
                <c:pt idx="15">
                  <c:v>84.793214135431185</c:v>
                </c:pt>
                <c:pt idx="16">
                  <c:v>90.793214135431185</c:v>
                </c:pt>
                <c:pt idx="17">
                  <c:v>93.793214135431185</c:v>
                </c:pt>
                <c:pt idx="18">
                  <c:v>90.793214135431185</c:v>
                </c:pt>
                <c:pt idx="19">
                  <c:v>94.793214135431185</c:v>
                </c:pt>
                <c:pt idx="20">
                  <c:v>98.793214135431185</c:v>
                </c:pt>
              </c:numCache>
            </c:numRef>
          </c:yVal>
          <c:smooth val="0"/>
        </c:ser>
        <c:ser>
          <c:idx val="13"/>
          <c:order val="13"/>
          <c:tx>
            <c:v>TT</c:v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Resultados!$B$6:$V$6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xVal>
          <c:yVal>
            <c:numRef>
              <c:f>Cálculos!$D$31:$X$31</c:f>
              <c:numCache>
                <c:formatCode>0.0</c:formatCode>
                <c:ptCount val="21"/>
                <c:pt idx="0">
                  <c:v>28.14534478673815</c:v>
                </c:pt>
                <c:pt idx="1">
                  <c:v>31.14534478673815</c:v>
                </c:pt>
                <c:pt idx="2">
                  <c:v>36.14534478673815</c:v>
                </c:pt>
                <c:pt idx="3">
                  <c:v>41.14534478673815</c:v>
                </c:pt>
                <c:pt idx="4">
                  <c:v>37.14534478673815</c:v>
                </c:pt>
                <c:pt idx="5">
                  <c:v>44.14534478673815</c:v>
                </c:pt>
                <c:pt idx="6">
                  <c:v>48.14534478673815</c:v>
                </c:pt>
                <c:pt idx="7">
                  <c:v>51.14534478673815</c:v>
                </c:pt>
                <c:pt idx="8">
                  <c:v>53.14534478673815</c:v>
                </c:pt>
                <c:pt idx="9">
                  <c:v>58.14534478673815</c:v>
                </c:pt>
                <c:pt idx="10">
                  <c:v>66.14534478673815</c:v>
                </c:pt>
                <c:pt idx="11">
                  <c:v>67.14534478673815</c:v>
                </c:pt>
                <c:pt idx="12">
                  <c:v>70.14534478673815</c:v>
                </c:pt>
                <c:pt idx="13">
                  <c:v>77.14534478673815</c:v>
                </c:pt>
                <c:pt idx="14">
                  <c:v>77.14534478673815</c:v>
                </c:pt>
                <c:pt idx="15">
                  <c:v>79.14534478673815</c:v>
                </c:pt>
                <c:pt idx="16">
                  <c:v>78.14534478673815</c:v>
                </c:pt>
                <c:pt idx="17">
                  <c:v>71.14534478673815</c:v>
                </c:pt>
                <c:pt idx="18">
                  <c:v>67.14534478673815</c:v>
                </c:pt>
                <c:pt idx="19">
                  <c:v>76.14534478673815</c:v>
                </c:pt>
                <c:pt idx="20">
                  <c:v>80.14534478673815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71684336"/>
        <c:axId val="1171697392"/>
      </c:scatterChart>
      <c:valAx>
        <c:axId val="1171684336"/>
        <c:scaling>
          <c:logBase val="10"/>
          <c:orientation val="minMax"/>
          <c:max val="5000"/>
          <c:min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b="1" i="1"/>
                  <a:t>Frec.</a:t>
                </a:r>
                <a:r>
                  <a:rPr lang="es-AR"/>
                  <a:t> (Hz)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171697392"/>
        <c:crosses val="autoZero"/>
        <c:crossBetween val="midCat"/>
      </c:valAx>
      <c:valAx>
        <c:axId val="117169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b="1" i="1"/>
                  <a:t>R</a:t>
                </a:r>
                <a:r>
                  <a:rPr lang="es-AR"/>
                  <a:t>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171684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201317196959453"/>
          <c:y val="8.2120055540245776E-2"/>
          <c:w val="7.9873181797264728E-2"/>
          <c:h val="0.835759657925307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Informes!$E$23:$E$43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cat>
          <c:val>
            <c:numRef>
              <c:f>Informes!$H$23:$H$43</c:f>
              <c:numCache>
                <c:formatCode>0.0</c:formatCode>
                <c:ptCount val="21"/>
                <c:pt idx="0">
                  <c:v>13.630640777798732</c:v>
                </c:pt>
                <c:pt idx="1">
                  <c:v>14.973650884366718</c:v>
                </c:pt>
                <c:pt idx="2">
                  <c:v>22.025992986844763</c:v>
                </c:pt>
                <c:pt idx="3">
                  <c:v>27.910009661368306</c:v>
                </c:pt>
                <c:pt idx="4">
                  <c:v>24.64661472302733</c:v>
                </c:pt>
                <c:pt idx="5">
                  <c:v>31.61771185038004</c:v>
                </c:pt>
                <c:pt idx="6">
                  <c:v>34.923193875784115</c:v>
                </c:pt>
                <c:pt idx="7">
                  <c:v>40.458991124400889</c:v>
                </c:pt>
                <c:pt idx="8">
                  <c:v>42.841075827445891</c:v>
                </c:pt>
                <c:pt idx="9">
                  <c:v>47.741186275597897</c:v>
                </c:pt>
                <c:pt idx="10">
                  <c:v>55.615605390709916</c:v>
                </c:pt>
                <c:pt idx="11">
                  <c:v>56.728857965562668</c:v>
                </c:pt>
                <c:pt idx="12">
                  <c:v>59.996412278103946</c:v>
                </c:pt>
                <c:pt idx="13">
                  <c:v>66.869524713872451</c:v>
                </c:pt>
                <c:pt idx="14">
                  <c:v>68.084448210228985</c:v>
                </c:pt>
                <c:pt idx="15">
                  <c:v>70.183880841520676</c:v>
                </c:pt>
                <c:pt idx="16">
                  <c:v>68.228825764934712</c:v>
                </c:pt>
                <c:pt idx="17">
                  <c:v>61.330843519989884</c:v>
                </c:pt>
                <c:pt idx="18">
                  <c:v>57.330263133946019</c:v>
                </c:pt>
                <c:pt idx="19">
                  <c:v>66.298318187965094</c:v>
                </c:pt>
                <c:pt idx="20">
                  <c:v>70.298812046619005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</c:extLst>
        </c:ser>
        <c:ser>
          <c:idx val="0"/>
          <c:order val="1"/>
          <c:tx>
            <c:v>REF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Informes!$E$23:$E$43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cat>
          <c:val>
            <c:numRef>
              <c:f>'Curvas de Referencia'!$V$70:$V$88</c:f>
              <c:numCache>
                <c:formatCode>General</c:formatCode>
                <c:ptCount val="19"/>
                <c:pt idx="3">
                  <c:v>31</c:v>
                </c:pt>
                <c:pt idx="4">
                  <c:v>34</c:v>
                </c:pt>
                <c:pt idx="5">
                  <c:v>37</c:v>
                </c:pt>
                <c:pt idx="6">
                  <c:v>40</c:v>
                </c:pt>
                <c:pt idx="7">
                  <c:v>43</c:v>
                </c:pt>
                <c:pt idx="8">
                  <c:v>46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690320"/>
        <c:axId val="1171691952"/>
      </c:lineChart>
      <c:catAx>
        <c:axId val="1171690320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71691952"/>
        <c:crosses val="autoZero"/>
        <c:auto val="1"/>
        <c:lblAlgn val="ctr"/>
        <c:lblOffset val="100"/>
        <c:noMultiLvlLbl val="1"/>
      </c:catAx>
      <c:valAx>
        <c:axId val="1171691952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716903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Informes!$E$23:$E$43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cat>
          <c:val>
            <c:numRef>
              <c:f>Informes!$AB$23:$AB$43</c:f>
              <c:numCache>
                <c:formatCode>0.0</c:formatCode>
                <c:ptCount val="21"/>
                <c:pt idx="0">
                  <c:v>-16.569359222201268</c:v>
                </c:pt>
                <c:pt idx="1">
                  <c:v>-11.226349115633282</c:v>
                </c:pt>
                <c:pt idx="2" formatCode="General">
                  <c:v>-0.47400701315523719</c:v>
                </c:pt>
                <c:pt idx="3" formatCode="General">
                  <c:v>8.810009661368305</c:v>
                </c:pt>
                <c:pt idx="4" formatCode="General">
                  <c:v>8.5466147230273286</c:v>
                </c:pt>
                <c:pt idx="5" formatCode="General">
                  <c:v>18.217711850380041</c:v>
                </c:pt>
                <c:pt idx="6">
                  <c:v>24.023193875784116</c:v>
                </c:pt>
                <c:pt idx="7" formatCode="General">
                  <c:v>31.858991124400887</c:v>
                </c:pt>
                <c:pt idx="8" formatCode="General">
                  <c:v>36.24107582744589</c:v>
                </c:pt>
                <c:pt idx="9" formatCode="General">
                  <c:v>42.9411862755979</c:v>
                </c:pt>
                <c:pt idx="10" formatCode="General">
                  <c:v>52.415605390709914</c:v>
                </c:pt>
                <c:pt idx="11" formatCode="General">
                  <c:v>54.828857965562669</c:v>
                </c:pt>
                <c:pt idx="12" formatCode="General">
                  <c:v>59.196412278103949</c:v>
                </c:pt>
                <c:pt idx="13" formatCode="General">
                  <c:v>66.869524713872451</c:v>
                </c:pt>
                <c:pt idx="14" formatCode="General">
                  <c:v>68.684448210228979</c:v>
                </c:pt>
                <c:pt idx="15" formatCode="General">
                  <c:v>71.183880841520676</c:v>
                </c:pt>
                <c:pt idx="16" formatCode="General">
                  <c:v>69.428825764934714</c:v>
                </c:pt>
                <c:pt idx="17" formatCode="General">
                  <c:v>62.630843519989881</c:v>
                </c:pt>
                <c:pt idx="18" formatCode="General">
                  <c:v>58.530263133946022</c:v>
                </c:pt>
                <c:pt idx="19" formatCode="General">
                  <c:v>67.298318187965094</c:v>
                </c:pt>
                <c:pt idx="20" formatCode="General">
                  <c:v>70.798812046619005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</c:extLst>
        </c:ser>
        <c:ser>
          <c:idx val="0"/>
          <c:order val="1"/>
          <c:tx>
            <c:v>REF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Informes!$E$23:$E$43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cat>
          <c:val>
            <c:numRef>
              <c:f>'Curvas de Referencia'!$AP$70:$AP$88</c:f>
              <c:numCache>
                <c:formatCode>General</c:formatCode>
                <c:ptCount val="19"/>
                <c:pt idx="3">
                  <c:v>18</c:v>
                </c:pt>
                <c:pt idx="4">
                  <c:v>21</c:v>
                </c:pt>
                <c:pt idx="5">
                  <c:v>24</c:v>
                </c:pt>
                <c:pt idx="6">
                  <c:v>27</c:v>
                </c:pt>
                <c:pt idx="7">
                  <c:v>30</c:v>
                </c:pt>
                <c:pt idx="8">
                  <c:v>33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693040"/>
        <c:axId val="1171696848"/>
      </c:lineChart>
      <c:catAx>
        <c:axId val="1171693040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71696848"/>
        <c:crosses val="autoZero"/>
        <c:auto val="1"/>
        <c:lblAlgn val="ctr"/>
        <c:lblOffset val="100"/>
        <c:noMultiLvlLbl val="1"/>
      </c:catAx>
      <c:valAx>
        <c:axId val="1171696848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716930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Informes!$E$23:$E$43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cat>
          <c:val>
            <c:numRef>
              <c:f>Informes!$AV$23:$AV$43</c:f>
              <c:numCache>
                <c:formatCode>0.0</c:formatCode>
                <c:ptCount val="21"/>
                <c:pt idx="0">
                  <c:v>15.69889953811723</c:v>
                </c:pt>
                <c:pt idx="1">
                  <c:v>17.041909644685216</c:v>
                </c:pt>
                <c:pt idx="2" formatCode="General">
                  <c:v>24.094251747163256</c:v>
                </c:pt>
                <c:pt idx="3" formatCode="General">
                  <c:v>29.978268421686806</c:v>
                </c:pt>
                <c:pt idx="4" formatCode="General">
                  <c:v>26.714873483345823</c:v>
                </c:pt>
                <c:pt idx="5" formatCode="General">
                  <c:v>33.685970610698526</c:v>
                </c:pt>
                <c:pt idx="6">
                  <c:v>36.991452636102608</c:v>
                </c:pt>
                <c:pt idx="7" formatCode="General">
                  <c:v>42.527249884719389</c:v>
                </c:pt>
                <c:pt idx="8" formatCode="General">
                  <c:v>44.909334587764391</c:v>
                </c:pt>
                <c:pt idx="9" formatCode="General">
                  <c:v>49.809445035916397</c:v>
                </c:pt>
                <c:pt idx="10" formatCode="General">
                  <c:v>57.683864151028416</c:v>
                </c:pt>
                <c:pt idx="11" formatCode="General">
                  <c:v>58.797116725881168</c:v>
                </c:pt>
                <c:pt idx="12" formatCode="General">
                  <c:v>62.064671038422446</c:v>
                </c:pt>
                <c:pt idx="13" formatCode="General">
                  <c:v>68.937783474190951</c:v>
                </c:pt>
                <c:pt idx="14" formatCode="General">
                  <c:v>70.152706970547484</c:v>
                </c:pt>
                <c:pt idx="15" formatCode="General">
                  <c:v>72.252139601839175</c:v>
                </c:pt>
                <c:pt idx="16" formatCode="General">
                  <c:v>70.297084525253211</c:v>
                </c:pt>
                <c:pt idx="17" formatCode="General">
                  <c:v>63.399102280308384</c:v>
                </c:pt>
                <c:pt idx="18" formatCode="General">
                  <c:v>59.398521894264519</c:v>
                </c:pt>
                <c:pt idx="19" formatCode="General">
                  <c:v>68.366576948283594</c:v>
                </c:pt>
                <c:pt idx="20" formatCode="General">
                  <c:v>72.367070806937505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</c:extLst>
        </c:ser>
        <c:ser>
          <c:idx val="0"/>
          <c:order val="1"/>
          <c:tx>
            <c:v>REF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Informes!$E$23:$E$43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cat>
          <c:val>
            <c:numRef>
              <c:f>'Curvas de Referencia'!$BJ$70:$BJ$88</c:f>
              <c:numCache>
                <c:formatCode>General</c:formatCode>
                <c:ptCount val="19"/>
                <c:pt idx="3">
                  <c:v>33</c:v>
                </c:pt>
                <c:pt idx="4">
                  <c:v>36</c:v>
                </c:pt>
                <c:pt idx="5">
                  <c:v>39</c:v>
                </c:pt>
                <c:pt idx="6">
                  <c:v>42</c:v>
                </c:pt>
                <c:pt idx="7">
                  <c:v>45</c:v>
                </c:pt>
                <c:pt idx="8">
                  <c:v>48</c:v>
                </c:pt>
                <c:pt idx="9">
                  <c:v>51</c:v>
                </c:pt>
                <c:pt idx="10">
                  <c:v>52</c:v>
                </c:pt>
                <c:pt idx="11">
                  <c:v>53</c:v>
                </c:pt>
                <c:pt idx="12">
                  <c:v>54</c:v>
                </c:pt>
                <c:pt idx="13">
                  <c:v>55</c:v>
                </c:pt>
                <c:pt idx="14">
                  <c:v>56</c:v>
                </c:pt>
                <c:pt idx="15">
                  <c:v>56</c:v>
                </c:pt>
                <c:pt idx="16">
                  <c:v>56</c:v>
                </c:pt>
                <c:pt idx="17">
                  <c:v>56</c:v>
                </c:pt>
                <c:pt idx="18">
                  <c:v>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694672"/>
        <c:axId val="1171695216"/>
      </c:lineChart>
      <c:catAx>
        <c:axId val="1171694672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71695216"/>
        <c:crosses val="autoZero"/>
        <c:auto val="1"/>
        <c:lblAlgn val="ctr"/>
        <c:lblOffset val="100"/>
        <c:noMultiLvlLbl val="1"/>
      </c:catAx>
      <c:valAx>
        <c:axId val="1171695216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716946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Informes!$E$23:$E$43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cat>
          <c:val>
            <c:numRef>
              <c:f>Informes!$BP$23:$BP$43</c:f>
              <c:numCache>
                <c:formatCode>0.0</c:formatCode>
                <c:ptCount val="21"/>
                <c:pt idx="0">
                  <c:v>-14.501100461882769</c:v>
                </c:pt>
                <c:pt idx="1">
                  <c:v>-9.1580903553147834</c:v>
                </c:pt>
                <c:pt idx="2" formatCode="General">
                  <c:v>1.5942517471632556</c:v>
                </c:pt>
                <c:pt idx="3" formatCode="General">
                  <c:v>10.878268421686805</c:v>
                </c:pt>
                <c:pt idx="4" formatCode="General">
                  <c:v>10.614873483345821</c:v>
                </c:pt>
                <c:pt idx="5" formatCode="General">
                  <c:v>20.285970610698527</c:v>
                </c:pt>
                <c:pt idx="6">
                  <c:v>26.091452636102609</c:v>
                </c:pt>
                <c:pt idx="7" formatCode="General">
                  <c:v>33.927249884719387</c:v>
                </c:pt>
                <c:pt idx="8" formatCode="General">
                  <c:v>38.30933458776439</c:v>
                </c:pt>
                <c:pt idx="9" formatCode="General">
                  <c:v>45.0094450359164</c:v>
                </c:pt>
                <c:pt idx="10" formatCode="General">
                  <c:v>54.483864151028413</c:v>
                </c:pt>
                <c:pt idx="11" formatCode="General">
                  <c:v>56.897116725881169</c:v>
                </c:pt>
                <c:pt idx="12" formatCode="General">
                  <c:v>61.264671038422449</c:v>
                </c:pt>
                <c:pt idx="13" formatCode="General">
                  <c:v>68.937783474190951</c:v>
                </c:pt>
                <c:pt idx="14" formatCode="General">
                  <c:v>70.752706970547479</c:v>
                </c:pt>
                <c:pt idx="15" formatCode="General">
                  <c:v>73.252139601839175</c:v>
                </c:pt>
                <c:pt idx="16" formatCode="General">
                  <c:v>71.497084525253214</c:v>
                </c:pt>
                <c:pt idx="17" formatCode="General">
                  <c:v>64.699102280308381</c:v>
                </c:pt>
                <c:pt idx="18" formatCode="General">
                  <c:v>60.598521894264522</c:v>
                </c:pt>
                <c:pt idx="19" formatCode="General">
                  <c:v>69.366576948283594</c:v>
                </c:pt>
                <c:pt idx="20" formatCode="General">
                  <c:v>72.867070806937505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</c:extLst>
        </c:ser>
        <c:ser>
          <c:idx val="0"/>
          <c:order val="1"/>
          <c:tx>
            <c:v>REF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Informes!$E$23:$E$43</c:f>
              <c:numCache>
                <c:formatCode>General</c:formatCode>
                <c:ptCount val="21"/>
                <c:pt idx="0">
                  <c:v>50</c:v>
                </c:pt>
                <c:pt idx="1">
                  <c:v>63</c:v>
                </c:pt>
                <c:pt idx="2">
                  <c:v>80</c:v>
                </c:pt>
                <c:pt idx="3">
                  <c:v>100</c:v>
                </c:pt>
                <c:pt idx="4">
                  <c:v>125</c:v>
                </c:pt>
                <c:pt idx="5">
                  <c:v>160</c:v>
                </c:pt>
                <c:pt idx="6">
                  <c:v>200</c:v>
                </c:pt>
                <c:pt idx="7">
                  <c:v>250</c:v>
                </c:pt>
                <c:pt idx="8">
                  <c:v>315</c:v>
                </c:pt>
                <c:pt idx="9">
                  <c:v>400</c:v>
                </c:pt>
                <c:pt idx="10">
                  <c:v>500</c:v>
                </c:pt>
                <c:pt idx="11">
                  <c:v>630</c:v>
                </c:pt>
                <c:pt idx="12">
                  <c:v>800</c:v>
                </c:pt>
                <c:pt idx="13">
                  <c:v>1000</c:v>
                </c:pt>
                <c:pt idx="14">
                  <c:v>1250</c:v>
                </c:pt>
                <c:pt idx="15">
                  <c:v>1600</c:v>
                </c:pt>
                <c:pt idx="16">
                  <c:v>2000</c:v>
                </c:pt>
                <c:pt idx="17">
                  <c:v>2500</c:v>
                </c:pt>
                <c:pt idx="18">
                  <c:v>3150</c:v>
                </c:pt>
                <c:pt idx="19">
                  <c:v>4000</c:v>
                </c:pt>
                <c:pt idx="20">
                  <c:v>5000</c:v>
                </c:pt>
              </c:numCache>
            </c:numRef>
          </c:cat>
          <c:val>
            <c:numRef>
              <c:f>'Curvas de Referencia'!$CD$70:$CD$88</c:f>
              <c:numCache>
                <c:formatCode>General</c:formatCode>
                <c:ptCount val="19"/>
                <c:pt idx="3">
                  <c:v>20</c:v>
                </c:pt>
                <c:pt idx="4">
                  <c:v>23</c:v>
                </c:pt>
                <c:pt idx="5">
                  <c:v>26</c:v>
                </c:pt>
                <c:pt idx="6">
                  <c:v>29</c:v>
                </c:pt>
                <c:pt idx="7">
                  <c:v>32</c:v>
                </c:pt>
                <c:pt idx="8">
                  <c:v>35</c:v>
                </c:pt>
                <c:pt idx="9">
                  <c:v>38</c:v>
                </c:pt>
                <c:pt idx="10">
                  <c:v>39</c:v>
                </c:pt>
                <c:pt idx="11">
                  <c:v>40</c:v>
                </c:pt>
                <c:pt idx="12">
                  <c:v>41</c:v>
                </c:pt>
                <c:pt idx="13">
                  <c:v>42</c:v>
                </c:pt>
                <c:pt idx="14">
                  <c:v>43</c:v>
                </c:pt>
                <c:pt idx="15">
                  <c:v>43</c:v>
                </c:pt>
                <c:pt idx="16">
                  <c:v>43</c:v>
                </c:pt>
                <c:pt idx="17">
                  <c:v>43</c:v>
                </c:pt>
                <c:pt idx="18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1682704"/>
        <c:axId val="1170996560"/>
      </c:lineChart>
      <c:catAx>
        <c:axId val="1171682704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70996560"/>
        <c:crosses val="autoZero"/>
        <c:auto val="1"/>
        <c:lblAlgn val="ctr"/>
        <c:lblOffset val="100"/>
        <c:noMultiLvlLbl val="1"/>
      </c:catAx>
      <c:valAx>
        <c:axId val="1170996560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716827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190499</xdr:colOff>
      <xdr:row>8</xdr:row>
      <xdr:rowOff>180975</xdr:rowOff>
    </xdr:from>
    <xdr:ext cx="2524125" cy="1085850"/>
    <xdr:pic>
      <xdr:nvPicPr>
        <xdr:cNvPr id="2" name="image5.pn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19199" y="1781175"/>
          <a:ext cx="2524125" cy="1085850"/>
        </a:xfrm>
        <a:prstGeom prst="rect">
          <a:avLst/>
        </a:prstGeom>
        <a:noFill/>
      </xdr:spPr>
    </xdr:pic>
    <xdr:clientData fLocksWithSheet="0"/>
  </xdr:oneCellAnchor>
  <xdr:oneCellAnchor>
    <xdr:from>
      <xdr:col>12</xdr:col>
      <xdr:colOff>9525</xdr:colOff>
      <xdr:row>14</xdr:row>
      <xdr:rowOff>76200</xdr:rowOff>
    </xdr:from>
    <xdr:ext cx="381000" cy="381000"/>
    <xdr:pic>
      <xdr:nvPicPr>
        <xdr:cNvPr id="3" name="image3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972175" y="2381250"/>
          <a:ext cx="381000" cy="381000"/>
        </a:xfrm>
        <a:prstGeom prst="rect">
          <a:avLst/>
        </a:prstGeom>
        <a:noFill/>
      </xdr:spPr>
    </xdr:pic>
    <xdr:clientData fLocksWithSheet="0"/>
  </xdr:oneCellAnchor>
  <xdr:oneCellAnchor>
    <xdr:from>
      <xdr:col>13</xdr:col>
      <xdr:colOff>19050</xdr:colOff>
      <xdr:row>14</xdr:row>
      <xdr:rowOff>76200</xdr:rowOff>
    </xdr:from>
    <xdr:ext cx="381000" cy="381000"/>
    <xdr:pic>
      <xdr:nvPicPr>
        <xdr:cNvPr id="4" name="image6.png" title="Imagen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6381750" y="2381250"/>
          <a:ext cx="381000" cy="381000"/>
        </a:xfrm>
        <a:prstGeom prst="rect">
          <a:avLst/>
        </a:prstGeom>
        <a:noFill/>
      </xdr:spPr>
    </xdr:pic>
    <xdr:clientData fLocksWithSheet="0"/>
  </xdr:oneCellAnchor>
  <xdr:oneCellAnchor>
    <xdr:from>
      <xdr:col>15</xdr:col>
      <xdr:colOff>9525</xdr:colOff>
      <xdr:row>14</xdr:row>
      <xdr:rowOff>76200</xdr:rowOff>
    </xdr:from>
    <xdr:ext cx="381000" cy="381000"/>
    <xdr:pic>
      <xdr:nvPicPr>
        <xdr:cNvPr id="5" name="image1.png" title="Imagen"/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81850" y="2381250"/>
          <a:ext cx="381000" cy="381000"/>
        </a:xfrm>
        <a:prstGeom prst="rect">
          <a:avLst/>
        </a:prstGeom>
        <a:noFill/>
      </xdr:spPr>
    </xdr:pic>
    <xdr:clientData fLocksWithSheet="0"/>
  </xdr:oneCellAnchor>
  <xdr:oneCellAnchor>
    <xdr:from>
      <xdr:col>14</xdr:col>
      <xdr:colOff>19050</xdr:colOff>
      <xdr:row>14</xdr:row>
      <xdr:rowOff>76200</xdr:rowOff>
    </xdr:from>
    <xdr:ext cx="381000" cy="381000"/>
    <xdr:pic>
      <xdr:nvPicPr>
        <xdr:cNvPr id="6" name="image2.png" title="Imagen"/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6781800" y="2381250"/>
          <a:ext cx="381000" cy="38100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19050</xdr:colOff>
      <xdr:row>14</xdr:row>
      <xdr:rowOff>76200</xdr:rowOff>
    </xdr:from>
    <xdr:ext cx="381000" cy="381000"/>
    <xdr:pic>
      <xdr:nvPicPr>
        <xdr:cNvPr id="7" name="image4.png" title="Imagen"/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581650" y="2381250"/>
          <a:ext cx="381000" cy="3810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188622</xdr:rowOff>
    </xdr:from>
    <xdr:to>
      <xdr:col>23</xdr:col>
      <xdr:colOff>837449</xdr:colOff>
      <xdr:row>43</xdr:row>
      <xdr:rowOff>29870</xdr:rowOff>
    </xdr:to>
    <xdr:graphicFrame macro="">
      <xdr:nvGraphicFramePr>
        <xdr:cNvPr id="2" name="Chart 13">
          <a:extLst>
            <a:ext uri="{FF2B5EF4-FFF2-40B4-BE49-F238E27FC236}">
              <a16:creationId xmlns:a16="http://schemas.microsoft.com/office/drawing/2014/main" xmlns="" id="{41FC75CA-5BF7-4C2C-9F40-0ECE07F73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19</xdr:row>
      <xdr:rowOff>66674</xdr:rowOff>
    </xdr:from>
    <xdr:ext cx="3153104" cy="4867275"/>
    <xdr:graphicFrame macro="">
      <xdr:nvGraphicFramePr>
        <xdr:cNvPr id="6" name="Chart 1" title="Gráfico">
          <a:extLst>
            <a:ext uri="{FF2B5EF4-FFF2-40B4-BE49-F238E27FC236}">
              <a16:creationId xmlns="" xmlns:a16="http://schemas.microsoft.com/office/drawing/2014/main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114300</xdr:colOff>
      <xdr:row>19</xdr:row>
      <xdr:rowOff>190500</xdr:rowOff>
    </xdr:from>
    <xdr:ext cx="95250" cy="4657725"/>
    <xdr:grpSp>
      <xdr:nvGrpSpPr>
        <xdr:cNvPr id="2" name="Shape 2" title="Dibujo"/>
        <xdr:cNvGrpSpPr/>
      </xdr:nvGrpSpPr>
      <xdr:grpSpPr>
        <a:xfrm>
          <a:off x="4829175" y="3924300"/>
          <a:ext cx="95250" cy="4657725"/>
          <a:chOff x="2333050" y="254875"/>
          <a:chExt cx="0" cy="4901700"/>
        </a:xfrm>
      </xdr:grpSpPr>
      <xdr:cxnSp macro="">
        <xdr:nvCxnSpPr>
          <xdr:cNvPr id="3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16</xdr:col>
      <xdr:colOff>66675</xdr:colOff>
      <xdr:row>19</xdr:row>
      <xdr:rowOff>190500</xdr:rowOff>
    </xdr:from>
    <xdr:ext cx="95250" cy="4657725"/>
    <xdr:grpSp>
      <xdr:nvGrpSpPr>
        <xdr:cNvPr id="4" name="Shape 2" title="Dibujo"/>
        <xdr:cNvGrpSpPr/>
      </xdr:nvGrpSpPr>
      <xdr:grpSpPr>
        <a:xfrm>
          <a:off x="6657975" y="3924300"/>
          <a:ext cx="95250" cy="4657725"/>
          <a:chOff x="2333050" y="254875"/>
          <a:chExt cx="0" cy="4901700"/>
        </a:xfrm>
      </xdr:grpSpPr>
      <xdr:cxnSp macro="">
        <xdr:nvCxnSpPr>
          <xdr:cNvPr id="5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29</xdr:col>
      <xdr:colOff>504825</xdr:colOff>
      <xdr:row>18</xdr:row>
      <xdr:rowOff>180975</xdr:rowOff>
    </xdr:from>
    <xdr:ext cx="3153104" cy="4867275"/>
    <xdr:graphicFrame macro="">
      <xdr:nvGraphicFramePr>
        <xdr:cNvPr id="7" name="Chart 1" title="Gráfico">
          <a:extLst>
            <a:ext uri="{FF2B5EF4-FFF2-40B4-BE49-F238E27FC236}">
              <a16:creationId xmlns="" xmlns:a16="http://schemas.microsoft.com/office/drawing/2014/main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32</xdr:col>
      <xdr:colOff>57150</xdr:colOff>
      <xdr:row>19</xdr:row>
      <xdr:rowOff>95251</xdr:rowOff>
    </xdr:from>
    <xdr:ext cx="95250" cy="4657725"/>
    <xdr:grpSp>
      <xdr:nvGrpSpPr>
        <xdr:cNvPr id="8" name="Shape 2" title="Dibujo"/>
        <xdr:cNvGrpSpPr/>
      </xdr:nvGrpSpPr>
      <xdr:grpSpPr>
        <a:xfrm>
          <a:off x="12382500" y="3838576"/>
          <a:ext cx="95250" cy="4657725"/>
          <a:chOff x="2333050" y="254875"/>
          <a:chExt cx="0" cy="4901700"/>
        </a:xfrm>
      </xdr:grpSpPr>
      <xdr:cxnSp macro="">
        <xdr:nvCxnSpPr>
          <xdr:cNvPr id="9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36</xdr:col>
      <xdr:colOff>9525</xdr:colOff>
      <xdr:row>19</xdr:row>
      <xdr:rowOff>95251</xdr:rowOff>
    </xdr:from>
    <xdr:ext cx="95250" cy="4657725"/>
    <xdr:grpSp>
      <xdr:nvGrpSpPr>
        <xdr:cNvPr id="10" name="Shape 2" title="Dibujo"/>
        <xdr:cNvGrpSpPr/>
      </xdr:nvGrpSpPr>
      <xdr:grpSpPr>
        <a:xfrm>
          <a:off x="14211300" y="3838576"/>
          <a:ext cx="95250" cy="4657725"/>
          <a:chOff x="2333050" y="254875"/>
          <a:chExt cx="0" cy="4901700"/>
        </a:xfrm>
      </xdr:grpSpPr>
      <xdr:cxnSp macro="">
        <xdr:nvCxnSpPr>
          <xdr:cNvPr id="11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49</xdr:col>
      <xdr:colOff>504825</xdr:colOff>
      <xdr:row>18</xdr:row>
      <xdr:rowOff>180975</xdr:rowOff>
    </xdr:from>
    <xdr:ext cx="3153104" cy="4867275"/>
    <xdr:graphicFrame macro="">
      <xdr:nvGraphicFramePr>
        <xdr:cNvPr id="12" name="Chart 1" title="Gráfico">
          <a:extLst>
            <a:ext uri="{FF2B5EF4-FFF2-40B4-BE49-F238E27FC236}">
              <a16:creationId xmlns="" xmlns:a16="http://schemas.microsoft.com/office/drawing/2014/main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52</xdr:col>
      <xdr:colOff>57150</xdr:colOff>
      <xdr:row>19</xdr:row>
      <xdr:rowOff>95251</xdr:rowOff>
    </xdr:from>
    <xdr:ext cx="95250" cy="4657725"/>
    <xdr:grpSp>
      <xdr:nvGrpSpPr>
        <xdr:cNvPr id="13" name="Shape 2" title="Dibujo"/>
        <xdr:cNvGrpSpPr/>
      </xdr:nvGrpSpPr>
      <xdr:grpSpPr>
        <a:xfrm>
          <a:off x="20135850" y="3838576"/>
          <a:ext cx="95250" cy="4657725"/>
          <a:chOff x="2333050" y="254875"/>
          <a:chExt cx="0" cy="4901700"/>
        </a:xfrm>
      </xdr:grpSpPr>
      <xdr:cxnSp macro="">
        <xdr:nvCxnSpPr>
          <xdr:cNvPr id="14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56</xdr:col>
      <xdr:colOff>9525</xdr:colOff>
      <xdr:row>19</xdr:row>
      <xdr:rowOff>95251</xdr:rowOff>
    </xdr:from>
    <xdr:ext cx="95250" cy="4657725"/>
    <xdr:grpSp>
      <xdr:nvGrpSpPr>
        <xdr:cNvPr id="15" name="Shape 2" title="Dibujo"/>
        <xdr:cNvGrpSpPr/>
      </xdr:nvGrpSpPr>
      <xdr:grpSpPr>
        <a:xfrm>
          <a:off x="22136100" y="3838576"/>
          <a:ext cx="95250" cy="4657725"/>
          <a:chOff x="2333050" y="254875"/>
          <a:chExt cx="0" cy="4901700"/>
        </a:xfrm>
      </xdr:grpSpPr>
      <xdr:cxnSp macro="">
        <xdr:nvCxnSpPr>
          <xdr:cNvPr id="16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70</xdr:col>
      <xdr:colOff>295275</xdr:colOff>
      <xdr:row>18</xdr:row>
      <xdr:rowOff>180975</xdr:rowOff>
    </xdr:from>
    <xdr:ext cx="3153104" cy="4867275"/>
    <xdr:graphicFrame macro="">
      <xdr:nvGraphicFramePr>
        <xdr:cNvPr id="32" name="Chart 1" title="Gráfico">
          <a:extLst>
            <a:ext uri="{FF2B5EF4-FFF2-40B4-BE49-F238E27FC236}">
              <a16:creationId xmlns="" xmlns:a16="http://schemas.microsoft.com/office/drawing/2014/main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72</xdr:col>
      <xdr:colOff>304800</xdr:colOff>
      <xdr:row>19</xdr:row>
      <xdr:rowOff>95251</xdr:rowOff>
    </xdr:from>
    <xdr:ext cx="95250" cy="4657725"/>
    <xdr:grpSp>
      <xdr:nvGrpSpPr>
        <xdr:cNvPr id="33" name="Shape 2" title="Dibujo"/>
        <xdr:cNvGrpSpPr/>
      </xdr:nvGrpSpPr>
      <xdr:grpSpPr>
        <a:xfrm>
          <a:off x="29679900" y="3838576"/>
          <a:ext cx="95250" cy="4657725"/>
          <a:chOff x="2333050" y="254875"/>
          <a:chExt cx="0" cy="4901700"/>
        </a:xfrm>
      </xdr:grpSpPr>
      <xdr:cxnSp macro="">
        <xdr:nvCxnSpPr>
          <xdr:cNvPr id="34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76</xdr:col>
      <xdr:colOff>104775</xdr:colOff>
      <xdr:row>19</xdr:row>
      <xdr:rowOff>114301</xdr:rowOff>
    </xdr:from>
    <xdr:ext cx="95250" cy="4657725"/>
    <xdr:grpSp>
      <xdr:nvGrpSpPr>
        <xdr:cNvPr id="35" name="Shape 2" title="Dibujo"/>
        <xdr:cNvGrpSpPr/>
      </xdr:nvGrpSpPr>
      <xdr:grpSpPr>
        <a:xfrm>
          <a:off x="31527750" y="3857626"/>
          <a:ext cx="95250" cy="4657725"/>
          <a:chOff x="2333050" y="254875"/>
          <a:chExt cx="0" cy="4901700"/>
        </a:xfrm>
      </xdr:grpSpPr>
      <xdr:cxnSp macro="">
        <xdr:nvCxnSpPr>
          <xdr:cNvPr id="36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AE49"/>
  <sheetViews>
    <sheetView tabSelected="1" topLeftCell="A16" workbookViewId="0">
      <selection activeCell="C42" sqref="C42"/>
    </sheetView>
  </sheetViews>
  <sheetFormatPr baseColWidth="10" defaultColWidth="12.5703125" defaultRowHeight="15.75" customHeight="1"/>
  <cols>
    <col min="1" max="1" width="15.5703125" customWidth="1"/>
    <col min="2" max="2" width="9.5703125" customWidth="1"/>
    <col min="3" max="3" width="9.85546875" customWidth="1"/>
    <col min="4" max="6" width="6.140625" customWidth="1"/>
    <col min="7" max="14" width="6" customWidth="1"/>
    <col min="15" max="20" width="6.140625" customWidth="1"/>
    <col min="21" max="21" width="5.5703125" customWidth="1"/>
    <col min="22" max="23" width="6.140625" customWidth="1"/>
    <col min="24" max="24" width="6.28515625" customWidth="1"/>
  </cols>
  <sheetData>
    <row r="2" spans="1:31" ht="12.75">
      <c r="C2" s="390" t="s">
        <v>0</v>
      </c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2"/>
    </row>
    <row r="3" spans="1:31" ht="12.75">
      <c r="C3" s="393"/>
      <c r="D3" s="394"/>
      <c r="E3" s="394"/>
      <c r="F3" s="394"/>
      <c r="G3" s="394"/>
      <c r="H3" s="394"/>
      <c r="I3" s="394"/>
      <c r="J3" s="394"/>
      <c r="K3" s="394"/>
      <c r="L3" s="394"/>
      <c r="M3" s="394"/>
      <c r="N3" s="394"/>
      <c r="O3" s="394"/>
      <c r="P3" s="394"/>
      <c r="Q3" s="395"/>
    </row>
    <row r="4" spans="1:31" ht="12.75">
      <c r="C4" s="396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8"/>
      <c r="Y4" s="285"/>
      <c r="Z4" s="285"/>
      <c r="AA4" s="285"/>
      <c r="AB4" s="285"/>
      <c r="AC4" s="285"/>
      <c r="AD4" s="285"/>
      <c r="AE4" s="285"/>
    </row>
    <row r="5" spans="1:31" ht="12.75">
      <c r="I5" s="399" t="s">
        <v>1</v>
      </c>
      <c r="J5" s="400"/>
      <c r="K5" s="401"/>
      <c r="Y5" s="285"/>
      <c r="Z5" s="285"/>
      <c r="AA5" s="285"/>
      <c r="AB5" s="285"/>
      <c r="AC5" s="285"/>
      <c r="AD5" s="285"/>
      <c r="AE5" s="285"/>
    </row>
    <row r="6" spans="1:31" ht="12.75">
      <c r="Y6" s="287"/>
      <c r="Z6" s="287"/>
      <c r="AA6" s="287"/>
      <c r="AB6" s="287"/>
      <c r="AC6" s="287"/>
      <c r="AD6" s="285"/>
      <c r="AE6" s="285"/>
    </row>
    <row r="7" spans="1:31" ht="12.75">
      <c r="Y7" s="288"/>
      <c r="Z7" s="287"/>
      <c r="AA7" s="289"/>
      <c r="AB7" s="287"/>
      <c r="AC7" s="290"/>
      <c r="AD7" s="285"/>
      <c r="AE7" s="285"/>
    </row>
    <row r="8" spans="1:31" ht="12.75">
      <c r="Y8" s="291"/>
      <c r="Z8" s="287"/>
      <c r="AA8" s="289"/>
      <c r="AB8" s="287"/>
      <c r="AC8" s="290"/>
      <c r="AD8" s="285"/>
      <c r="AE8" s="285"/>
    </row>
    <row r="9" spans="1:31" ht="12.75">
      <c r="A9" s="469" t="s">
        <v>147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293"/>
      <c r="Y9" s="291"/>
      <c r="Z9" s="287"/>
      <c r="AA9" s="289"/>
      <c r="AB9" s="287"/>
      <c r="AC9" s="290"/>
      <c r="AD9" s="285"/>
      <c r="AE9" s="285"/>
    </row>
    <row r="10" spans="1:31" ht="12.75">
      <c r="A10" s="411"/>
      <c r="B10" s="2"/>
      <c r="C10" s="2"/>
      <c r="D10" s="2"/>
      <c r="E10" s="2"/>
      <c r="F10" s="2"/>
      <c r="G10" s="2"/>
      <c r="H10" s="470" t="s">
        <v>2</v>
      </c>
      <c r="I10" s="471"/>
      <c r="J10" s="472" t="s">
        <v>3</v>
      </c>
      <c r="K10" s="473"/>
      <c r="L10" s="2"/>
      <c r="M10" s="470" t="s">
        <v>4</v>
      </c>
      <c r="N10" s="471"/>
      <c r="O10" s="472" t="s">
        <v>5</v>
      </c>
      <c r="P10" s="473"/>
      <c r="Q10" s="2"/>
      <c r="R10" s="443" t="s">
        <v>6</v>
      </c>
      <c r="S10" s="444"/>
      <c r="T10" s="445">
        <f>O11*O12*O13</f>
        <v>72</v>
      </c>
      <c r="U10" s="444"/>
      <c r="V10" s="430" t="s">
        <v>7</v>
      </c>
      <c r="W10" s="431"/>
      <c r="X10" s="294"/>
      <c r="Y10" s="291"/>
      <c r="Z10" s="287"/>
      <c r="AA10" s="289"/>
      <c r="AB10" s="287"/>
      <c r="AC10" s="290"/>
      <c r="AD10" s="285"/>
      <c r="AE10" s="285"/>
    </row>
    <row r="11" spans="1:31" ht="12.75">
      <c r="A11" s="411"/>
      <c r="B11" s="2"/>
      <c r="C11" s="2"/>
      <c r="D11" s="2"/>
      <c r="E11" s="2"/>
      <c r="F11" s="2"/>
      <c r="G11" s="2"/>
      <c r="H11" s="452" t="s">
        <v>8</v>
      </c>
      <c r="I11" s="447"/>
      <c r="J11" s="453" t="s">
        <v>9</v>
      </c>
      <c r="K11" s="454"/>
      <c r="L11" s="2"/>
      <c r="M11" s="452" t="s">
        <v>10</v>
      </c>
      <c r="N11" s="447"/>
      <c r="O11" s="453">
        <v>3</v>
      </c>
      <c r="P11" s="454"/>
      <c r="Q11" s="2"/>
      <c r="R11" s="434" t="s">
        <v>11</v>
      </c>
      <c r="S11" s="435"/>
      <c r="T11" s="436">
        <f>O11*O12*O14</f>
        <v>60</v>
      </c>
      <c r="U11" s="435"/>
      <c r="V11" s="432"/>
      <c r="W11" s="433"/>
      <c r="X11" s="294"/>
      <c r="Y11" s="291"/>
      <c r="Z11" s="287"/>
      <c r="AA11" s="289"/>
      <c r="AB11" s="287"/>
      <c r="AC11" s="290"/>
      <c r="AD11" s="285"/>
      <c r="AE11" s="285"/>
    </row>
    <row r="12" spans="1:31" ht="12.75">
      <c r="A12" s="411"/>
      <c r="B12" s="2"/>
      <c r="C12" s="2"/>
      <c r="D12" s="2"/>
      <c r="E12" s="2"/>
      <c r="F12" s="2"/>
      <c r="G12" s="2"/>
      <c r="H12" s="449" t="s">
        <v>12</v>
      </c>
      <c r="I12" s="441"/>
      <c r="J12" s="450" t="s">
        <v>9</v>
      </c>
      <c r="K12" s="451"/>
      <c r="L12" s="2"/>
      <c r="M12" s="449" t="s">
        <v>14</v>
      </c>
      <c r="N12" s="441"/>
      <c r="O12" s="450">
        <v>4</v>
      </c>
      <c r="P12" s="451"/>
      <c r="Q12" s="2"/>
      <c r="R12" s="446" t="s">
        <v>15</v>
      </c>
      <c r="S12" s="447"/>
      <c r="T12" s="448">
        <f>O13*O12</f>
        <v>24</v>
      </c>
      <c r="U12" s="447"/>
      <c r="V12" s="437" t="s">
        <v>16</v>
      </c>
      <c r="W12" s="438"/>
      <c r="X12" s="294"/>
      <c r="Y12" s="287"/>
      <c r="Z12" s="287"/>
      <c r="AA12" s="292"/>
      <c r="AB12" s="292"/>
      <c r="AC12" s="287"/>
      <c r="AD12" s="285"/>
      <c r="AE12" s="285"/>
    </row>
    <row r="13" spans="1:31" ht="12.75">
      <c r="A13" s="411"/>
      <c r="B13" s="2"/>
      <c r="C13" s="2"/>
      <c r="D13" s="2"/>
      <c r="E13" s="2"/>
      <c r="F13" s="2"/>
      <c r="G13" s="2"/>
      <c r="H13" s="449" t="s">
        <v>17</v>
      </c>
      <c r="I13" s="441"/>
      <c r="J13" s="450" t="s">
        <v>9</v>
      </c>
      <c r="K13" s="451"/>
      <c r="L13" s="2"/>
      <c r="M13" s="449" t="s">
        <v>18</v>
      </c>
      <c r="N13" s="441"/>
      <c r="O13" s="450">
        <v>6</v>
      </c>
      <c r="P13" s="451"/>
      <c r="Q13" s="2"/>
      <c r="R13" s="442" t="s">
        <v>19</v>
      </c>
      <c r="S13" s="441"/>
      <c r="T13" s="440">
        <f>O14*O12</f>
        <v>20</v>
      </c>
      <c r="U13" s="441"/>
      <c r="V13" s="394"/>
      <c r="W13" s="438"/>
      <c r="X13" s="294"/>
      <c r="Y13" s="287"/>
      <c r="Z13" s="287"/>
      <c r="AA13" s="292"/>
      <c r="AB13" s="292"/>
      <c r="AC13" s="287"/>
      <c r="AD13" s="285"/>
      <c r="AE13" s="285"/>
    </row>
    <row r="14" spans="1:31" ht="12.75">
      <c r="A14" s="411"/>
      <c r="B14" s="2"/>
      <c r="C14" s="2"/>
      <c r="D14" s="2"/>
      <c r="E14" s="2"/>
      <c r="F14" s="2"/>
      <c r="G14" s="2"/>
      <c r="H14" s="474" t="s">
        <v>13</v>
      </c>
      <c r="I14" s="435"/>
      <c r="J14" s="475" t="s">
        <v>9</v>
      </c>
      <c r="K14" s="476"/>
      <c r="L14" s="2"/>
      <c r="M14" s="474" t="s">
        <v>20</v>
      </c>
      <c r="N14" s="435"/>
      <c r="O14" s="475">
        <v>5</v>
      </c>
      <c r="P14" s="476"/>
      <c r="Q14" s="2"/>
      <c r="R14" s="434" t="s">
        <v>21</v>
      </c>
      <c r="S14" s="435"/>
      <c r="T14" s="436">
        <f>O12*O11</f>
        <v>12</v>
      </c>
      <c r="U14" s="435"/>
      <c r="V14" s="439"/>
      <c r="W14" s="433"/>
      <c r="X14" s="294"/>
      <c r="Y14" s="287"/>
      <c r="Z14" s="287"/>
      <c r="AA14" s="292"/>
      <c r="AB14" s="292"/>
      <c r="AC14" s="287"/>
      <c r="AD14" s="285"/>
      <c r="AE14" s="285"/>
    </row>
    <row r="15" spans="1:31" ht="12.75">
      <c r="A15" s="41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455" t="s">
        <v>22</v>
      </c>
      <c r="S15" s="456"/>
      <c r="T15" s="456"/>
      <c r="U15" s="457"/>
      <c r="V15" s="2"/>
      <c r="W15" s="2"/>
      <c r="X15" s="294"/>
      <c r="Y15" s="287"/>
      <c r="Z15" s="287"/>
      <c r="AA15" s="287"/>
      <c r="AB15" s="287"/>
      <c r="AC15" s="287"/>
      <c r="AD15" s="285"/>
      <c r="AE15" s="285"/>
    </row>
    <row r="16" spans="1:31" ht="12.75">
      <c r="A16" s="41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466" t="s">
        <v>23</v>
      </c>
      <c r="S16" s="467"/>
      <c r="T16" s="467"/>
      <c r="U16" s="468"/>
      <c r="V16" s="2"/>
      <c r="W16" s="2"/>
      <c r="X16" s="294"/>
      <c r="Y16" s="285"/>
      <c r="Z16" s="285"/>
      <c r="AA16" s="285"/>
      <c r="AB16" s="285"/>
      <c r="AC16" s="285"/>
      <c r="AD16" s="285"/>
      <c r="AE16" s="285"/>
    </row>
    <row r="17" spans="1:31" ht="13.5" thickBot="1">
      <c r="A17" s="41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94"/>
      <c r="Y17" s="285"/>
      <c r="Z17" s="285"/>
      <c r="AA17" s="285"/>
      <c r="AB17" s="285"/>
      <c r="AC17" s="285"/>
      <c r="AD17" s="285"/>
      <c r="AE17" s="285"/>
    </row>
    <row r="18" spans="1:31" ht="13.5" thickBot="1">
      <c r="A18" s="411"/>
      <c r="B18" s="2"/>
      <c r="C18" s="2"/>
      <c r="D18" s="2"/>
      <c r="E18" s="2"/>
      <c r="F18" s="2"/>
      <c r="G18" s="2"/>
      <c r="H18" s="465" t="s">
        <v>24</v>
      </c>
      <c r="I18" s="465"/>
      <c r="J18" s="465"/>
      <c r="K18" s="465"/>
      <c r="L18" s="331" t="s">
        <v>25</v>
      </c>
      <c r="M18" s="331" t="s">
        <v>8</v>
      </c>
      <c r="N18" s="331" t="s">
        <v>12</v>
      </c>
      <c r="O18" s="331" t="s">
        <v>17</v>
      </c>
      <c r="P18" s="331" t="s">
        <v>13</v>
      </c>
      <c r="Q18" s="2"/>
      <c r="R18" s="2"/>
      <c r="S18" s="2"/>
      <c r="T18" s="2"/>
      <c r="U18" s="2"/>
      <c r="V18" s="2"/>
      <c r="W18" s="2"/>
      <c r="X18" s="294"/>
      <c r="Y18" s="285"/>
      <c r="Z18" s="285"/>
      <c r="AA18" s="285"/>
      <c r="AB18" s="285"/>
      <c r="AC18" s="285"/>
      <c r="AD18" s="285"/>
      <c r="AE18" s="285"/>
    </row>
    <row r="19" spans="1:31" ht="15.75" customHeight="1" thickBot="1">
      <c r="A19" s="411"/>
      <c r="B19" s="2"/>
      <c r="C19" s="2"/>
      <c r="D19" s="2"/>
      <c r="E19" s="2"/>
      <c r="F19" s="2"/>
      <c r="G19" s="2"/>
      <c r="H19" s="465" t="s">
        <v>26</v>
      </c>
      <c r="I19" s="465"/>
      <c r="J19" s="465"/>
      <c r="K19" s="465"/>
      <c r="L19" s="307">
        <v>35</v>
      </c>
      <c r="M19" s="307">
        <v>30</v>
      </c>
      <c r="N19" s="307">
        <v>40</v>
      </c>
      <c r="O19" s="307">
        <v>200</v>
      </c>
      <c r="P19" s="307">
        <v>32</v>
      </c>
      <c r="Q19" s="2"/>
      <c r="R19" s="2"/>
      <c r="S19" s="2"/>
      <c r="T19" s="2"/>
      <c r="U19" s="2"/>
      <c r="V19" s="2"/>
      <c r="W19" s="2"/>
      <c r="X19" s="3"/>
    </row>
    <row r="20" spans="1:31" ht="13.5" thickBot="1">
      <c r="A20" s="418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5"/>
    </row>
    <row r="21" spans="1:31" ht="14.25" thickTop="1" thickBot="1">
      <c r="A21" s="459"/>
      <c r="B21" s="460"/>
      <c r="C21" s="460"/>
      <c r="D21" s="460"/>
      <c r="E21" s="460"/>
      <c r="F21" s="460"/>
      <c r="G21" s="460"/>
      <c r="H21" s="460"/>
      <c r="I21" s="460"/>
      <c r="J21" s="460"/>
      <c r="K21" s="460"/>
      <c r="L21" s="460"/>
      <c r="M21" s="460"/>
      <c r="N21" s="460"/>
      <c r="O21" s="460"/>
      <c r="P21" s="460"/>
      <c r="Q21" s="460"/>
      <c r="R21" s="460"/>
      <c r="S21" s="460"/>
      <c r="T21" s="460"/>
      <c r="U21" s="460"/>
      <c r="V21" s="460"/>
      <c r="W21" s="460"/>
      <c r="X21" s="461"/>
    </row>
    <row r="22" spans="1:31" ht="14.25" thickTop="1" thickBot="1">
      <c r="A22" s="410" t="s">
        <v>27</v>
      </c>
      <c r="B22" s="412" t="s">
        <v>28</v>
      </c>
      <c r="C22" s="413"/>
      <c r="D22" s="305">
        <v>50</v>
      </c>
      <c r="E22" s="305">
        <v>63</v>
      </c>
      <c r="F22" s="305">
        <v>80</v>
      </c>
      <c r="G22" s="305">
        <v>100</v>
      </c>
      <c r="H22" s="305">
        <v>125</v>
      </c>
      <c r="I22" s="305">
        <v>160</v>
      </c>
      <c r="J22" s="305">
        <v>200</v>
      </c>
      <c r="K22" s="305">
        <v>250</v>
      </c>
      <c r="L22" s="305">
        <v>315</v>
      </c>
      <c r="M22" s="305">
        <v>400</v>
      </c>
      <c r="N22" s="305">
        <v>500</v>
      </c>
      <c r="O22" s="305">
        <v>630</v>
      </c>
      <c r="P22" s="305">
        <v>800</v>
      </c>
      <c r="Q22" s="305">
        <v>1000</v>
      </c>
      <c r="R22" s="305">
        <v>1250</v>
      </c>
      <c r="S22" s="305">
        <v>1600</v>
      </c>
      <c r="T22" s="305">
        <v>2000</v>
      </c>
      <c r="U22" s="305">
        <v>2500</v>
      </c>
      <c r="V22" s="305">
        <v>3150</v>
      </c>
      <c r="W22" s="305">
        <v>4000</v>
      </c>
      <c r="X22" s="306">
        <v>5000</v>
      </c>
    </row>
    <row r="23" spans="1:31" ht="13.5" thickBot="1">
      <c r="A23" s="411"/>
      <c r="B23" s="414" t="s">
        <v>29</v>
      </c>
      <c r="C23" s="413"/>
      <c r="D23" s="308">
        <v>112</v>
      </c>
      <c r="E23" s="308">
        <v>106</v>
      </c>
      <c r="F23" s="308">
        <v>100</v>
      </c>
      <c r="G23" s="308">
        <v>102</v>
      </c>
      <c r="H23" s="308">
        <v>101</v>
      </c>
      <c r="I23" s="308">
        <v>100</v>
      </c>
      <c r="J23" s="308">
        <v>99</v>
      </c>
      <c r="K23" s="308">
        <v>99</v>
      </c>
      <c r="L23" s="308">
        <v>98</v>
      </c>
      <c r="M23" s="308">
        <v>99</v>
      </c>
      <c r="N23" s="308">
        <v>97</v>
      </c>
      <c r="O23" s="308">
        <v>96</v>
      </c>
      <c r="P23" s="308">
        <v>96</v>
      </c>
      <c r="Q23" s="308">
        <v>95</v>
      </c>
      <c r="R23" s="308">
        <v>94</v>
      </c>
      <c r="S23" s="308">
        <v>94</v>
      </c>
      <c r="T23" s="308">
        <v>93</v>
      </c>
      <c r="U23" s="308">
        <v>90</v>
      </c>
      <c r="V23" s="308">
        <v>89</v>
      </c>
      <c r="W23" s="308">
        <v>87</v>
      </c>
      <c r="X23" s="309">
        <v>83</v>
      </c>
    </row>
    <row r="24" spans="1:31" ht="13.5" thickBot="1">
      <c r="A24" s="411"/>
      <c r="B24" s="415" t="s">
        <v>30</v>
      </c>
      <c r="C24" s="416"/>
      <c r="D24" s="310">
        <v>3</v>
      </c>
      <c r="E24" s="310">
        <v>2.8</v>
      </c>
      <c r="F24" s="310">
        <v>2.5</v>
      </c>
      <c r="G24" s="310">
        <v>2</v>
      </c>
      <c r="H24" s="310">
        <v>1.8</v>
      </c>
      <c r="I24" s="310">
        <v>1.7</v>
      </c>
      <c r="J24" s="310">
        <v>1.5</v>
      </c>
      <c r="K24" s="310">
        <v>1.4</v>
      </c>
      <c r="L24" s="310">
        <v>1.2</v>
      </c>
      <c r="M24" s="310">
        <v>1.1000000000000001</v>
      </c>
      <c r="N24" s="310">
        <v>1.3</v>
      </c>
      <c r="O24" s="310">
        <v>1</v>
      </c>
      <c r="P24" s="310">
        <v>1</v>
      </c>
      <c r="Q24" s="310">
        <v>0.9</v>
      </c>
      <c r="R24" s="310">
        <v>0.8</v>
      </c>
      <c r="S24" s="310">
        <v>0.8</v>
      </c>
      <c r="T24" s="310">
        <v>0.7</v>
      </c>
      <c r="U24" s="310">
        <v>0.7</v>
      </c>
      <c r="V24" s="310">
        <v>0.6</v>
      </c>
      <c r="W24" s="310">
        <v>0.5</v>
      </c>
      <c r="X24" s="311">
        <v>0.4</v>
      </c>
    </row>
    <row r="25" spans="1:31" ht="14.25" thickTop="1" thickBot="1">
      <c r="A25" s="458"/>
      <c r="B25" s="458"/>
      <c r="C25" s="458"/>
      <c r="D25" s="458"/>
      <c r="E25" s="458"/>
      <c r="F25" s="458"/>
      <c r="G25" s="458"/>
      <c r="H25" s="458"/>
      <c r="I25" s="458"/>
      <c r="J25" s="458"/>
      <c r="K25" s="458"/>
      <c r="L25" s="458"/>
      <c r="M25" s="458"/>
      <c r="N25" s="458"/>
      <c r="O25" s="458"/>
      <c r="P25" s="458"/>
      <c r="Q25" s="458"/>
      <c r="R25" s="458"/>
      <c r="S25" s="458"/>
      <c r="T25" s="458"/>
      <c r="U25" s="458"/>
      <c r="V25" s="458"/>
      <c r="W25" s="458"/>
      <c r="X25" s="458"/>
      <c r="Y25" s="285"/>
    </row>
    <row r="26" spans="1:31" ht="14.25" thickTop="1" thickBot="1">
      <c r="A26" s="417" t="s">
        <v>31</v>
      </c>
      <c r="B26" s="419" t="s">
        <v>24</v>
      </c>
      <c r="C26" s="420"/>
      <c r="D26" s="297">
        <v>50</v>
      </c>
      <c r="E26" s="295">
        <v>63</v>
      </c>
      <c r="F26" s="295">
        <v>80</v>
      </c>
      <c r="G26" s="295">
        <v>100</v>
      </c>
      <c r="H26" s="295">
        <v>125</v>
      </c>
      <c r="I26" s="295">
        <v>160</v>
      </c>
      <c r="J26" s="295">
        <v>200</v>
      </c>
      <c r="K26" s="295">
        <v>250</v>
      </c>
      <c r="L26" s="295">
        <v>315</v>
      </c>
      <c r="M26" s="295">
        <v>400</v>
      </c>
      <c r="N26" s="295">
        <v>500</v>
      </c>
      <c r="O26" s="295">
        <v>630</v>
      </c>
      <c r="P26" s="295">
        <v>800</v>
      </c>
      <c r="Q26" s="295">
        <v>1000</v>
      </c>
      <c r="R26" s="295">
        <v>1250</v>
      </c>
      <c r="S26" s="295">
        <v>1600</v>
      </c>
      <c r="T26" s="295">
        <v>2000</v>
      </c>
      <c r="U26" s="295">
        <v>2500</v>
      </c>
      <c r="V26" s="295">
        <v>3150</v>
      </c>
      <c r="W26" s="295">
        <v>4000</v>
      </c>
      <c r="X26" s="296">
        <v>5000</v>
      </c>
    </row>
    <row r="27" spans="1:31" ht="13.5" thickBot="1">
      <c r="A27" s="411"/>
      <c r="B27" s="421" t="s">
        <v>32</v>
      </c>
      <c r="C27" s="422"/>
      <c r="D27" s="312">
        <v>10</v>
      </c>
      <c r="E27" s="313">
        <v>12</v>
      </c>
      <c r="F27" s="313">
        <v>15</v>
      </c>
      <c r="G27" s="313">
        <v>19</v>
      </c>
      <c r="H27" s="313">
        <v>16</v>
      </c>
      <c r="I27" s="313">
        <v>22</v>
      </c>
      <c r="J27" s="313">
        <v>24</v>
      </c>
      <c r="K27" s="313">
        <v>25</v>
      </c>
      <c r="L27" s="313">
        <v>27</v>
      </c>
      <c r="M27" s="313">
        <v>33</v>
      </c>
      <c r="N27" s="313">
        <v>39</v>
      </c>
      <c r="O27" s="313">
        <v>39</v>
      </c>
      <c r="P27" s="313">
        <v>42</v>
      </c>
      <c r="Q27" s="313">
        <v>46</v>
      </c>
      <c r="R27" s="313">
        <v>46</v>
      </c>
      <c r="S27" s="313">
        <v>47</v>
      </c>
      <c r="T27" s="313">
        <v>43</v>
      </c>
      <c r="U27" s="313">
        <v>35</v>
      </c>
      <c r="V27" s="313">
        <v>36</v>
      </c>
      <c r="W27" s="313">
        <v>43</v>
      </c>
      <c r="X27" s="314">
        <v>46</v>
      </c>
    </row>
    <row r="28" spans="1:31" ht="13.5" thickBot="1">
      <c r="A28" s="411"/>
      <c r="B28" s="423" t="s">
        <v>33</v>
      </c>
      <c r="C28" s="424"/>
      <c r="D28" s="315">
        <v>10</v>
      </c>
      <c r="E28" s="316">
        <v>12</v>
      </c>
      <c r="F28" s="316">
        <v>15</v>
      </c>
      <c r="G28" s="316">
        <v>19</v>
      </c>
      <c r="H28" s="316">
        <v>16</v>
      </c>
      <c r="I28" s="316">
        <v>22</v>
      </c>
      <c r="J28" s="316">
        <v>24</v>
      </c>
      <c r="K28" s="316">
        <v>25</v>
      </c>
      <c r="L28" s="316">
        <v>27</v>
      </c>
      <c r="M28" s="316">
        <v>33</v>
      </c>
      <c r="N28" s="316">
        <v>39</v>
      </c>
      <c r="O28" s="316">
        <v>39</v>
      </c>
      <c r="P28" s="316">
        <v>42</v>
      </c>
      <c r="Q28" s="316">
        <v>46</v>
      </c>
      <c r="R28" s="316">
        <v>46</v>
      </c>
      <c r="S28" s="316">
        <v>47</v>
      </c>
      <c r="T28" s="316">
        <v>43</v>
      </c>
      <c r="U28" s="316">
        <v>35</v>
      </c>
      <c r="V28" s="316">
        <v>36</v>
      </c>
      <c r="W28" s="316">
        <v>43</v>
      </c>
      <c r="X28" s="317">
        <v>46</v>
      </c>
    </row>
    <row r="29" spans="1:31" ht="13.5" thickBot="1">
      <c r="A29" s="411"/>
      <c r="B29" s="423" t="s">
        <v>34</v>
      </c>
      <c r="C29" s="424"/>
      <c r="D29" s="315">
        <v>12</v>
      </c>
      <c r="E29" s="316">
        <v>16</v>
      </c>
      <c r="F29" s="316">
        <v>13</v>
      </c>
      <c r="G29" s="316">
        <v>16</v>
      </c>
      <c r="H29" s="316">
        <v>20</v>
      </c>
      <c r="I29" s="316">
        <v>32</v>
      </c>
      <c r="J29" s="316">
        <v>41</v>
      </c>
      <c r="K29" s="316">
        <v>45</v>
      </c>
      <c r="L29" s="316">
        <v>47</v>
      </c>
      <c r="M29" s="316">
        <v>48</v>
      </c>
      <c r="N29" s="316">
        <v>51</v>
      </c>
      <c r="O29" s="316">
        <v>54</v>
      </c>
      <c r="P29" s="316">
        <v>57</v>
      </c>
      <c r="Q29" s="316">
        <v>58</v>
      </c>
      <c r="R29" s="316">
        <v>59</v>
      </c>
      <c r="S29" s="316">
        <v>59</v>
      </c>
      <c r="T29" s="316">
        <v>53</v>
      </c>
      <c r="U29" s="316">
        <v>43</v>
      </c>
      <c r="V29" s="316">
        <v>46</v>
      </c>
      <c r="W29" s="316">
        <v>50</v>
      </c>
      <c r="X29" s="317">
        <v>53</v>
      </c>
    </row>
    <row r="30" spans="1:31" ht="13.5" thickBot="1">
      <c r="A30" s="411"/>
      <c r="B30" s="423" t="s">
        <v>35</v>
      </c>
      <c r="C30" s="424"/>
      <c r="D30" s="315">
        <v>20</v>
      </c>
      <c r="E30" s="316">
        <v>22</v>
      </c>
      <c r="F30" s="316">
        <v>27</v>
      </c>
      <c r="G30" s="316">
        <v>35</v>
      </c>
      <c r="H30" s="316">
        <v>37</v>
      </c>
      <c r="I30" s="316">
        <v>35</v>
      </c>
      <c r="J30" s="316">
        <v>41</v>
      </c>
      <c r="K30" s="316">
        <v>44</v>
      </c>
      <c r="L30" s="316">
        <v>46</v>
      </c>
      <c r="M30" s="316">
        <v>49</v>
      </c>
      <c r="N30" s="316">
        <v>52</v>
      </c>
      <c r="O30" s="316">
        <v>54</v>
      </c>
      <c r="P30" s="316">
        <v>55</v>
      </c>
      <c r="Q30" s="316">
        <v>58</v>
      </c>
      <c r="R30" s="316">
        <v>60</v>
      </c>
      <c r="S30" s="316">
        <v>63</v>
      </c>
      <c r="T30" s="316">
        <v>66</v>
      </c>
      <c r="U30" s="316">
        <v>68</v>
      </c>
      <c r="V30" s="316">
        <v>70</v>
      </c>
      <c r="W30" s="316">
        <v>72</v>
      </c>
      <c r="X30" s="317">
        <v>75</v>
      </c>
    </row>
    <row r="31" spans="1:31" ht="13.5" thickBot="1">
      <c r="A31" s="418"/>
      <c r="B31" s="428" t="s">
        <v>36</v>
      </c>
      <c r="C31" s="429"/>
      <c r="D31" s="318">
        <v>10</v>
      </c>
      <c r="E31" s="319">
        <v>12</v>
      </c>
      <c r="F31" s="319">
        <v>15</v>
      </c>
      <c r="G31" s="319">
        <v>19</v>
      </c>
      <c r="H31" s="319">
        <v>16</v>
      </c>
      <c r="I31" s="319">
        <v>22</v>
      </c>
      <c r="J31" s="319">
        <v>24</v>
      </c>
      <c r="K31" s="319">
        <v>25</v>
      </c>
      <c r="L31" s="319">
        <v>27</v>
      </c>
      <c r="M31" s="319">
        <v>33</v>
      </c>
      <c r="N31" s="319">
        <v>39</v>
      </c>
      <c r="O31" s="319">
        <v>39</v>
      </c>
      <c r="P31" s="319">
        <v>42</v>
      </c>
      <c r="Q31" s="319">
        <v>46</v>
      </c>
      <c r="R31" s="319">
        <v>46</v>
      </c>
      <c r="S31" s="319">
        <v>47</v>
      </c>
      <c r="T31" s="319">
        <v>43</v>
      </c>
      <c r="U31" s="319">
        <v>35</v>
      </c>
      <c r="V31" s="319">
        <v>36</v>
      </c>
      <c r="W31" s="319">
        <v>43</v>
      </c>
      <c r="X31" s="320">
        <v>46</v>
      </c>
    </row>
    <row r="32" spans="1:31" ht="14.25" thickTop="1" thickBot="1">
      <c r="A32" s="462"/>
      <c r="B32" s="463"/>
      <c r="C32" s="463"/>
      <c r="D32" s="463"/>
      <c r="E32" s="463"/>
      <c r="F32" s="463"/>
      <c r="G32" s="463"/>
      <c r="H32" s="463"/>
      <c r="I32" s="463"/>
      <c r="J32" s="463"/>
      <c r="K32" s="463"/>
      <c r="L32" s="463"/>
      <c r="M32" s="463"/>
      <c r="N32" s="463"/>
      <c r="O32" s="463"/>
      <c r="P32" s="463"/>
      <c r="Q32" s="463"/>
      <c r="R32" s="463"/>
      <c r="S32" s="463"/>
      <c r="T32" s="463"/>
      <c r="U32" s="463"/>
      <c r="V32" s="463"/>
      <c r="W32" s="463"/>
      <c r="X32" s="464"/>
    </row>
    <row r="33" spans="1:24" ht="14.25" thickTop="1" thickBot="1">
      <c r="A33" s="402" t="s">
        <v>37</v>
      </c>
      <c r="B33" s="405" t="s">
        <v>38</v>
      </c>
      <c r="C33" s="385" t="s">
        <v>24</v>
      </c>
      <c r="D33" s="302">
        <v>50</v>
      </c>
      <c r="E33" s="303">
        <v>63</v>
      </c>
      <c r="F33" s="303">
        <v>80</v>
      </c>
      <c r="G33" s="303">
        <v>100</v>
      </c>
      <c r="H33" s="303">
        <v>125</v>
      </c>
      <c r="I33" s="303">
        <v>160</v>
      </c>
      <c r="J33" s="303">
        <v>200</v>
      </c>
      <c r="K33" s="303">
        <v>250</v>
      </c>
      <c r="L33" s="303">
        <v>315</v>
      </c>
      <c r="M33" s="303">
        <v>400</v>
      </c>
      <c r="N33" s="303">
        <v>500</v>
      </c>
      <c r="O33" s="303">
        <v>630</v>
      </c>
      <c r="P33" s="303">
        <v>800</v>
      </c>
      <c r="Q33" s="303">
        <v>1000</v>
      </c>
      <c r="R33" s="303">
        <v>1250</v>
      </c>
      <c r="S33" s="303">
        <v>1600</v>
      </c>
      <c r="T33" s="303">
        <v>2000</v>
      </c>
      <c r="U33" s="303">
        <v>2500</v>
      </c>
      <c r="V33" s="303">
        <v>3150</v>
      </c>
      <c r="W33" s="303">
        <v>4000</v>
      </c>
      <c r="X33" s="304">
        <v>5000</v>
      </c>
    </row>
    <row r="34" spans="1:24" ht="13.5" thickBot="1">
      <c r="A34" s="403"/>
      <c r="B34" s="406"/>
      <c r="C34" s="298" t="s">
        <v>25</v>
      </c>
      <c r="D34" s="321">
        <v>4</v>
      </c>
      <c r="E34" s="322">
        <v>5</v>
      </c>
      <c r="F34" s="322">
        <v>7</v>
      </c>
      <c r="G34" s="322">
        <v>8</v>
      </c>
      <c r="H34" s="322">
        <v>7</v>
      </c>
      <c r="I34" s="322">
        <v>8</v>
      </c>
      <c r="J34" s="322">
        <v>10</v>
      </c>
      <c r="K34" s="322">
        <v>12</v>
      </c>
      <c r="L34" s="322">
        <v>12</v>
      </c>
      <c r="M34" s="322">
        <v>11</v>
      </c>
      <c r="N34" s="322">
        <v>13</v>
      </c>
      <c r="O34" s="322">
        <v>14</v>
      </c>
      <c r="P34" s="322">
        <v>14</v>
      </c>
      <c r="Q34" s="322">
        <v>17</v>
      </c>
      <c r="R34" s="322">
        <v>17</v>
      </c>
      <c r="S34" s="322">
        <v>18</v>
      </c>
      <c r="T34" s="322">
        <v>21</v>
      </c>
      <c r="U34" s="322">
        <v>22</v>
      </c>
      <c r="V34" s="322">
        <v>17</v>
      </c>
      <c r="W34" s="322">
        <v>19</v>
      </c>
      <c r="X34" s="323">
        <v>20</v>
      </c>
    </row>
    <row r="35" spans="1:24" ht="13.5" thickBot="1">
      <c r="A35" s="403"/>
      <c r="B35" s="406"/>
      <c r="C35" s="299" t="s">
        <v>8</v>
      </c>
      <c r="D35" s="324">
        <v>4</v>
      </c>
      <c r="E35" s="325">
        <v>5</v>
      </c>
      <c r="F35" s="325">
        <v>7</v>
      </c>
      <c r="G35" s="325">
        <v>8</v>
      </c>
      <c r="H35" s="325">
        <v>7</v>
      </c>
      <c r="I35" s="325">
        <v>8</v>
      </c>
      <c r="J35" s="325">
        <v>10</v>
      </c>
      <c r="K35" s="325">
        <v>12</v>
      </c>
      <c r="L35" s="325">
        <v>12</v>
      </c>
      <c r="M35" s="325">
        <v>11</v>
      </c>
      <c r="N35" s="325">
        <v>13</v>
      </c>
      <c r="O35" s="325">
        <v>14</v>
      </c>
      <c r="P35" s="325">
        <v>14</v>
      </c>
      <c r="Q35" s="325">
        <v>17</v>
      </c>
      <c r="R35" s="325">
        <v>17</v>
      </c>
      <c r="S35" s="325">
        <v>18</v>
      </c>
      <c r="T35" s="325">
        <v>21</v>
      </c>
      <c r="U35" s="325">
        <v>22</v>
      </c>
      <c r="V35" s="325">
        <v>17</v>
      </c>
      <c r="W35" s="325">
        <v>19</v>
      </c>
      <c r="X35" s="326">
        <v>20</v>
      </c>
    </row>
    <row r="36" spans="1:24" ht="13.5" thickBot="1">
      <c r="A36" s="403"/>
      <c r="B36" s="406"/>
      <c r="C36" s="299" t="s">
        <v>12</v>
      </c>
      <c r="D36" s="324">
        <v>4</v>
      </c>
      <c r="E36" s="325">
        <v>5</v>
      </c>
      <c r="F36" s="325">
        <v>7</v>
      </c>
      <c r="G36" s="325">
        <v>8</v>
      </c>
      <c r="H36" s="325">
        <v>7</v>
      </c>
      <c r="I36" s="325">
        <v>8</v>
      </c>
      <c r="J36" s="325">
        <v>10</v>
      </c>
      <c r="K36" s="325">
        <v>12</v>
      </c>
      <c r="L36" s="325">
        <v>12</v>
      </c>
      <c r="M36" s="325">
        <v>11</v>
      </c>
      <c r="N36" s="325">
        <v>13</v>
      </c>
      <c r="O36" s="325">
        <v>14</v>
      </c>
      <c r="P36" s="325">
        <v>14</v>
      </c>
      <c r="Q36" s="325">
        <v>17</v>
      </c>
      <c r="R36" s="325">
        <v>17</v>
      </c>
      <c r="S36" s="325">
        <v>18</v>
      </c>
      <c r="T36" s="325">
        <v>21</v>
      </c>
      <c r="U36" s="325">
        <v>22</v>
      </c>
      <c r="V36" s="325">
        <v>17</v>
      </c>
      <c r="W36" s="325">
        <v>19</v>
      </c>
      <c r="X36" s="326">
        <v>20</v>
      </c>
    </row>
    <row r="37" spans="1:24" ht="13.5" thickBot="1">
      <c r="A37" s="403"/>
      <c r="B37" s="406"/>
      <c r="C37" s="299" t="s">
        <v>17</v>
      </c>
      <c r="D37" s="324">
        <v>0</v>
      </c>
      <c r="E37" s="325">
        <v>0</v>
      </c>
      <c r="F37" s="325">
        <v>0</v>
      </c>
      <c r="G37" s="325">
        <v>0</v>
      </c>
      <c r="H37" s="325">
        <v>0</v>
      </c>
      <c r="I37" s="325">
        <v>0</v>
      </c>
      <c r="J37" s="325">
        <v>0</v>
      </c>
      <c r="K37" s="325">
        <v>0</v>
      </c>
      <c r="L37" s="325">
        <v>0</v>
      </c>
      <c r="M37" s="325">
        <v>0</v>
      </c>
      <c r="N37" s="325">
        <v>0</v>
      </c>
      <c r="O37" s="325">
        <v>0</v>
      </c>
      <c r="P37" s="325">
        <v>0</v>
      </c>
      <c r="Q37" s="325">
        <v>0</v>
      </c>
      <c r="R37" s="325">
        <v>0</v>
      </c>
      <c r="S37" s="325">
        <v>0</v>
      </c>
      <c r="T37" s="325">
        <v>0</v>
      </c>
      <c r="U37" s="325">
        <v>0</v>
      </c>
      <c r="V37" s="325">
        <v>0</v>
      </c>
      <c r="W37" s="325">
        <v>0</v>
      </c>
      <c r="X37" s="326">
        <v>0</v>
      </c>
    </row>
    <row r="38" spans="1:24" ht="13.5" thickBot="1">
      <c r="A38" s="403"/>
      <c r="B38" s="407"/>
      <c r="C38" s="386" t="s">
        <v>13</v>
      </c>
      <c r="D38" s="387">
        <v>4</v>
      </c>
      <c r="E38" s="388">
        <v>5</v>
      </c>
      <c r="F38" s="388">
        <v>7</v>
      </c>
      <c r="G38" s="388">
        <v>8</v>
      </c>
      <c r="H38" s="388">
        <v>7</v>
      </c>
      <c r="I38" s="388">
        <v>8</v>
      </c>
      <c r="J38" s="388">
        <v>10</v>
      </c>
      <c r="K38" s="388">
        <v>12</v>
      </c>
      <c r="L38" s="388">
        <v>12</v>
      </c>
      <c r="M38" s="388">
        <v>11</v>
      </c>
      <c r="N38" s="388">
        <v>13</v>
      </c>
      <c r="O38" s="388">
        <v>14</v>
      </c>
      <c r="P38" s="388">
        <v>14</v>
      </c>
      <c r="Q38" s="388">
        <v>17</v>
      </c>
      <c r="R38" s="388">
        <v>17</v>
      </c>
      <c r="S38" s="388">
        <v>18</v>
      </c>
      <c r="T38" s="388">
        <v>21</v>
      </c>
      <c r="U38" s="388">
        <v>22</v>
      </c>
      <c r="V38" s="388">
        <v>17</v>
      </c>
      <c r="W38" s="388">
        <v>19</v>
      </c>
      <c r="X38" s="389">
        <v>20</v>
      </c>
    </row>
    <row r="39" spans="1:24" ht="13.5" thickBot="1">
      <c r="A39" s="403"/>
      <c r="B39" s="425"/>
      <c r="C39" s="426"/>
      <c r="D39" s="426"/>
      <c r="E39" s="426"/>
      <c r="F39" s="426"/>
      <c r="G39" s="426"/>
      <c r="H39" s="426"/>
      <c r="I39" s="426"/>
      <c r="J39" s="426"/>
      <c r="K39" s="426"/>
      <c r="L39" s="426"/>
      <c r="M39" s="426"/>
      <c r="N39" s="426"/>
      <c r="O39" s="426"/>
      <c r="P39" s="426"/>
      <c r="Q39" s="426"/>
      <c r="R39" s="426"/>
      <c r="S39" s="426"/>
      <c r="T39" s="426"/>
      <c r="U39" s="426"/>
      <c r="V39" s="426"/>
      <c r="W39" s="426"/>
      <c r="X39" s="427"/>
    </row>
    <row r="40" spans="1:24" ht="13.5" thickBot="1">
      <c r="A40" s="403"/>
      <c r="B40" s="408" t="s">
        <v>39</v>
      </c>
      <c r="C40" s="301" t="s">
        <v>24</v>
      </c>
      <c r="D40" s="302">
        <v>50</v>
      </c>
      <c r="E40" s="303">
        <v>63</v>
      </c>
      <c r="F40" s="303">
        <v>80</v>
      </c>
      <c r="G40" s="303">
        <v>100</v>
      </c>
      <c r="H40" s="303">
        <v>125</v>
      </c>
      <c r="I40" s="303">
        <v>160</v>
      </c>
      <c r="J40" s="303">
        <v>200</v>
      </c>
      <c r="K40" s="303">
        <v>250</v>
      </c>
      <c r="L40" s="303">
        <v>315</v>
      </c>
      <c r="M40" s="303">
        <v>400</v>
      </c>
      <c r="N40" s="303">
        <v>500</v>
      </c>
      <c r="O40" s="303">
        <v>630</v>
      </c>
      <c r="P40" s="303">
        <v>800</v>
      </c>
      <c r="Q40" s="303">
        <v>1000</v>
      </c>
      <c r="R40" s="303">
        <v>1250</v>
      </c>
      <c r="S40" s="303">
        <v>1600</v>
      </c>
      <c r="T40" s="303">
        <v>2000</v>
      </c>
      <c r="U40" s="303">
        <v>2500</v>
      </c>
      <c r="V40" s="303">
        <v>3150</v>
      </c>
      <c r="W40" s="303">
        <v>4000</v>
      </c>
      <c r="X40" s="304">
        <v>5000</v>
      </c>
    </row>
    <row r="41" spans="1:24" ht="13.5" thickBot="1">
      <c r="A41" s="403"/>
      <c r="B41" s="406"/>
      <c r="C41" s="298" t="s">
        <v>25</v>
      </c>
      <c r="D41" s="321">
        <v>2</v>
      </c>
      <c r="E41" s="322">
        <v>-2</v>
      </c>
      <c r="F41" s="322">
        <v>3</v>
      </c>
      <c r="G41" s="322">
        <v>5</v>
      </c>
      <c r="H41" s="322">
        <v>6</v>
      </c>
      <c r="I41" s="322">
        <v>6</v>
      </c>
      <c r="J41" s="322">
        <v>4</v>
      </c>
      <c r="K41" s="322">
        <v>10</v>
      </c>
      <c r="L41" s="322">
        <v>11</v>
      </c>
      <c r="M41" s="322">
        <v>11</v>
      </c>
      <c r="N41" s="322">
        <v>11</v>
      </c>
      <c r="O41" s="322">
        <v>11</v>
      </c>
      <c r="P41" s="322">
        <v>12</v>
      </c>
      <c r="Q41" s="322">
        <v>12</v>
      </c>
      <c r="R41" s="322">
        <v>15</v>
      </c>
      <c r="S41" s="322">
        <v>15</v>
      </c>
      <c r="T41" s="322">
        <v>12</v>
      </c>
      <c r="U41" s="322">
        <v>12</v>
      </c>
      <c r="V41" s="322">
        <v>12</v>
      </c>
      <c r="W41" s="322">
        <v>12</v>
      </c>
      <c r="X41" s="323">
        <v>12</v>
      </c>
    </row>
    <row r="42" spans="1:24" ht="13.5" thickBot="1">
      <c r="A42" s="403"/>
      <c r="B42" s="406"/>
      <c r="C42" s="299" t="s">
        <v>8</v>
      </c>
      <c r="D42" s="324">
        <v>4</v>
      </c>
      <c r="E42" s="325">
        <v>5</v>
      </c>
      <c r="F42" s="325">
        <v>7</v>
      </c>
      <c r="G42" s="325">
        <v>8</v>
      </c>
      <c r="H42" s="325">
        <v>7</v>
      </c>
      <c r="I42" s="325">
        <v>8</v>
      </c>
      <c r="J42" s="325">
        <v>10</v>
      </c>
      <c r="K42" s="325">
        <v>12</v>
      </c>
      <c r="L42" s="325">
        <v>12</v>
      </c>
      <c r="M42" s="325">
        <v>11</v>
      </c>
      <c r="N42" s="325">
        <v>13</v>
      </c>
      <c r="O42" s="325">
        <v>14</v>
      </c>
      <c r="P42" s="325">
        <v>14</v>
      </c>
      <c r="Q42" s="325">
        <v>17</v>
      </c>
      <c r="R42" s="325">
        <v>17</v>
      </c>
      <c r="S42" s="325">
        <v>18</v>
      </c>
      <c r="T42" s="325">
        <v>21</v>
      </c>
      <c r="U42" s="325">
        <v>22</v>
      </c>
      <c r="V42" s="325">
        <v>17</v>
      </c>
      <c r="W42" s="325">
        <v>19</v>
      </c>
      <c r="X42" s="326">
        <v>20</v>
      </c>
    </row>
    <row r="43" spans="1:24" ht="13.5" thickBot="1">
      <c r="A43" s="403"/>
      <c r="B43" s="406"/>
      <c r="C43" s="299" t="s">
        <v>12</v>
      </c>
      <c r="D43" s="324">
        <v>4</v>
      </c>
      <c r="E43" s="325">
        <v>5</v>
      </c>
      <c r="F43" s="325">
        <v>7</v>
      </c>
      <c r="G43" s="325">
        <v>8</v>
      </c>
      <c r="H43" s="325">
        <v>7</v>
      </c>
      <c r="I43" s="325">
        <v>8</v>
      </c>
      <c r="J43" s="325">
        <v>10</v>
      </c>
      <c r="K43" s="325">
        <v>12</v>
      </c>
      <c r="L43" s="325">
        <v>12</v>
      </c>
      <c r="M43" s="325">
        <v>11</v>
      </c>
      <c r="N43" s="325">
        <v>13</v>
      </c>
      <c r="O43" s="325">
        <v>14</v>
      </c>
      <c r="P43" s="325">
        <v>14</v>
      </c>
      <c r="Q43" s="325">
        <v>17</v>
      </c>
      <c r="R43" s="325">
        <v>17</v>
      </c>
      <c r="S43" s="325">
        <v>18</v>
      </c>
      <c r="T43" s="325">
        <v>21</v>
      </c>
      <c r="U43" s="325">
        <v>22</v>
      </c>
      <c r="V43" s="325">
        <v>17</v>
      </c>
      <c r="W43" s="325">
        <v>19</v>
      </c>
      <c r="X43" s="326">
        <v>20</v>
      </c>
    </row>
    <row r="44" spans="1:24" ht="13.5" thickBot="1">
      <c r="A44" s="403"/>
      <c r="B44" s="406"/>
      <c r="C44" s="299" t="s">
        <v>17</v>
      </c>
      <c r="D44" s="324">
        <v>4</v>
      </c>
      <c r="E44" s="325">
        <v>5</v>
      </c>
      <c r="F44" s="325">
        <v>7</v>
      </c>
      <c r="G44" s="325">
        <v>8</v>
      </c>
      <c r="H44" s="325">
        <v>7</v>
      </c>
      <c r="I44" s="325">
        <v>8</v>
      </c>
      <c r="J44" s="325">
        <v>10</v>
      </c>
      <c r="K44" s="325">
        <v>12</v>
      </c>
      <c r="L44" s="325">
        <v>12</v>
      </c>
      <c r="M44" s="325">
        <v>11</v>
      </c>
      <c r="N44" s="325">
        <v>13</v>
      </c>
      <c r="O44" s="325">
        <v>14</v>
      </c>
      <c r="P44" s="325">
        <v>14</v>
      </c>
      <c r="Q44" s="325">
        <v>17</v>
      </c>
      <c r="R44" s="325">
        <v>17</v>
      </c>
      <c r="S44" s="325">
        <v>18</v>
      </c>
      <c r="T44" s="325">
        <v>21</v>
      </c>
      <c r="U44" s="325">
        <v>22</v>
      </c>
      <c r="V44" s="325">
        <v>17</v>
      </c>
      <c r="W44" s="325">
        <v>19</v>
      </c>
      <c r="X44" s="326">
        <v>20</v>
      </c>
    </row>
    <row r="45" spans="1:24" ht="13.5" thickBot="1">
      <c r="A45" s="404"/>
      <c r="B45" s="409"/>
      <c r="C45" s="300" t="s">
        <v>13</v>
      </c>
      <c r="D45" s="327">
        <v>0</v>
      </c>
      <c r="E45" s="328">
        <v>0</v>
      </c>
      <c r="F45" s="329">
        <v>0</v>
      </c>
      <c r="G45" s="329">
        <v>0</v>
      </c>
      <c r="H45" s="329">
        <v>0</v>
      </c>
      <c r="I45" s="329">
        <v>0</v>
      </c>
      <c r="J45" s="329">
        <v>0</v>
      </c>
      <c r="K45" s="329">
        <v>0</v>
      </c>
      <c r="L45" s="329">
        <v>0</v>
      </c>
      <c r="M45" s="329">
        <v>0</v>
      </c>
      <c r="N45" s="329">
        <v>0</v>
      </c>
      <c r="O45" s="329">
        <v>0</v>
      </c>
      <c r="P45" s="329">
        <v>0</v>
      </c>
      <c r="Q45" s="329">
        <v>0</v>
      </c>
      <c r="R45" s="329">
        <v>0</v>
      </c>
      <c r="S45" s="329">
        <v>0</v>
      </c>
      <c r="T45" s="329">
        <v>0</v>
      </c>
      <c r="U45" s="329">
        <v>0</v>
      </c>
      <c r="V45" s="329">
        <v>0</v>
      </c>
      <c r="W45" s="329">
        <v>0</v>
      </c>
      <c r="X45" s="330">
        <v>0</v>
      </c>
    </row>
    <row r="46" spans="1:24" ht="15.75" customHeight="1" thickTop="1">
      <c r="D46" s="286"/>
    </row>
    <row r="49" spans="8:8" ht="15.75" customHeight="1">
      <c r="H49" s="285"/>
    </row>
  </sheetData>
  <mergeCells count="57">
    <mergeCell ref="R15:U15"/>
    <mergeCell ref="A25:X25"/>
    <mergeCell ref="A21:X21"/>
    <mergeCell ref="A32:X32"/>
    <mergeCell ref="H18:K18"/>
    <mergeCell ref="H19:K19"/>
    <mergeCell ref="R16:U16"/>
    <mergeCell ref="A9:A20"/>
    <mergeCell ref="H10:I10"/>
    <mergeCell ref="J10:K10"/>
    <mergeCell ref="M10:N10"/>
    <mergeCell ref="O10:P10"/>
    <mergeCell ref="H14:I14"/>
    <mergeCell ref="J14:K14"/>
    <mergeCell ref="M14:N14"/>
    <mergeCell ref="O14:P14"/>
    <mergeCell ref="O13:P13"/>
    <mergeCell ref="H11:I11"/>
    <mergeCell ref="J11:K11"/>
    <mergeCell ref="M11:N11"/>
    <mergeCell ref="O11:P11"/>
    <mergeCell ref="H12:I12"/>
    <mergeCell ref="J12:K12"/>
    <mergeCell ref="M12:N12"/>
    <mergeCell ref="O12:P12"/>
    <mergeCell ref="B31:C31"/>
    <mergeCell ref="V10:W11"/>
    <mergeCell ref="R11:S11"/>
    <mergeCell ref="T11:U11"/>
    <mergeCell ref="V12:W14"/>
    <mergeCell ref="T13:U13"/>
    <mergeCell ref="T14:U14"/>
    <mergeCell ref="R13:S13"/>
    <mergeCell ref="R14:S14"/>
    <mergeCell ref="R10:S10"/>
    <mergeCell ref="T10:U10"/>
    <mergeCell ref="R12:S12"/>
    <mergeCell ref="T12:U12"/>
    <mergeCell ref="H13:I13"/>
    <mergeCell ref="J13:K13"/>
    <mergeCell ref="M13:N13"/>
    <mergeCell ref="C2:Q4"/>
    <mergeCell ref="I5:K5"/>
    <mergeCell ref="A33:A45"/>
    <mergeCell ref="B33:B38"/>
    <mergeCell ref="B40:B45"/>
    <mergeCell ref="A22:A24"/>
    <mergeCell ref="B22:C22"/>
    <mergeCell ref="B23:C23"/>
    <mergeCell ref="B24:C24"/>
    <mergeCell ref="A26:A31"/>
    <mergeCell ref="B26:C26"/>
    <mergeCell ref="B27:C27"/>
    <mergeCell ref="B28:C28"/>
    <mergeCell ref="B29:C29"/>
    <mergeCell ref="B39:X39"/>
    <mergeCell ref="B30:C30"/>
  </mergeCells>
  <dataValidations count="1">
    <dataValidation type="list" allowBlank="1" showInputMessage="1" showErrorMessage="1" prompt="Debe introducir un tipo de unión T o X." sqref="J11:J14">
      <formula1>"T,X"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4:Z73"/>
  <sheetViews>
    <sheetView workbookViewId="0"/>
  </sheetViews>
  <sheetFormatPr baseColWidth="10" defaultColWidth="12.5703125" defaultRowHeight="15.75" customHeight="1"/>
  <cols>
    <col min="1" max="1" width="15.28515625" customWidth="1"/>
    <col min="2" max="2" width="14.42578125" bestFit="1" customWidth="1"/>
    <col min="4" max="10" width="5.5703125" bestFit="1" customWidth="1"/>
    <col min="11" max="16" width="4.5703125" bestFit="1" customWidth="1"/>
    <col min="17" max="24" width="5.5703125" bestFit="1" customWidth="1"/>
    <col min="25" max="25" width="5.140625" bestFit="1" customWidth="1"/>
    <col min="26" max="26" width="4.5703125" bestFit="1" customWidth="1"/>
  </cols>
  <sheetData>
    <row r="4" spans="1:24">
      <c r="A4" s="480" t="s">
        <v>40</v>
      </c>
      <c r="B4" s="7" t="s">
        <v>41</v>
      </c>
      <c r="C4" s="8" t="s">
        <v>2</v>
      </c>
      <c r="D4" s="9">
        <v>50</v>
      </c>
      <c r="E4" s="10">
        <v>63</v>
      </c>
      <c r="F4" s="10">
        <v>80</v>
      </c>
      <c r="G4" s="10">
        <v>100</v>
      </c>
      <c r="H4" s="10">
        <v>125</v>
      </c>
      <c r="I4" s="10">
        <v>160</v>
      </c>
      <c r="J4" s="10">
        <v>200</v>
      </c>
      <c r="K4" s="10">
        <v>250</v>
      </c>
      <c r="L4" s="10">
        <v>315</v>
      </c>
      <c r="M4" s="10">
        <v>400</v>
      </c>
      <c r="N4" s="10">
        <v>500</v>
      </c>
      <c r="O4" s="10">
        <v>630</v>
      </c>
      <c r="P4" s="10">
        <v>800</v>
      </c>
      <c r="Q4" s="10">
        <v>1000</v>
      </c>
      <c r="R4" s="10">
        <v>1250</v>
      </c>
      <c r="S4" s="10">
        <v>1600</v>
      </c>
      <c r="T4" s="10">
        <v>2000</v>
      </c>
      <c r="U4" s="10">
        <v>2500</v>
      </c>
      <c r="V4" s="10">
        <v>3150</v>
      </c>
      <c r="W4" s="10">
        <v>4000</v>
      </c>
      <c r="X4" s="11">
        <v>5000</v>
      </c>
    </row>
    <row r="5" spans="1:24">
      <c r="A5" s="481"/>
      <c r="B5" s="12" t="s">
        <v>42</v>
      </c>
      <c r="C5" s="13" t="s">
        <v>43</v>
      </c>
      <c r="D5" s="14">
        <f>IF(Entrada!D34&gt;=Entrada!D41,Entrada!D34+(Entrada!D41/2),Entrada!D41+(Entrada!D34/2))</f>
        <v>5</v>
      </c>
      <c r="E5" s="15">
        <f>IF(Entrada!E34&gt;=Entrada!E41,Entrada!E34+(Entrada!E41/2),Entrada!E41+(Entrada!E34/2))</f>
        <v>4</v>
      </c>
      <c r="F5" s="15">
        <f>IF(Entrada!F34&gt;=Entrada!F41,Entrada!F34+(Entrada!F41/2),Entrada!F41+(Entrada!F34/2))</f>
        <v>8.5</v>
      </c>
      <c r="G5" s="15">
        <f>IF(Entrada!G34&gt;=Entrada!G41,Entrada!G34+(Entrada!G41/2),Entrada!G41+(Entrada!G34/2))</f>
        <v>10.5</v>
      </c>
      <c r="H5" s="15">
        <f>IF(Entrada!H34&gt;=Entrada!H41,Entrada!H34+(Entrada!H41/2),Entrada!H41+(Entrada!H34/2))</f>
        <v>10</v>
      </c>
      <c r="I5" s="15">
        <f>IF(Entrada!I34&gt;=Entrada!I41,Entrada!I34+(Entrada!I41/2),Entrada!I41+(Entrada!I34/2))</f>
        <v>11</v>
      </c>
      <c r="J5" s="15">
        <f>IF(Entrada!J34&gt;=Entrada!J41,Entrada!J34+(Entrada!J41/2),Entrada!J41+(Entrada!J34/2))</f>
        <v>12</v>
      </c>
      <c r="K5" s="15">
        <f>IF(Entrada!K34&gt;=Entrada!K41,Entrada!K34+(Entrada!K41/2),Entrada!K41+(Entrada!K34/2))</f>
        <v>17</v>
      </c>
      <c r="L5" s="15">
        <f>IF(Entrada!L34&gt;=Entrada!L41,Entrada!L34+(Entrada!L41/2),Entrada!L41+(Entrada!L34/2))</f>
        <v>17.5</v>
      </c>
      <c r="M5" s="15">
        <f>IF(Entrada!M34&gt;=Entrada!M41,Entrada!M34+(Entrada!M41/2),Entrada!M41+(Entrada!M34/2))</f>
        <v>16.5</v>
      </c>
      <c r="N5" s="15">
        <f>IF(Entrada!N34&gt;=Entrada!N41,Entrada!N34+(Entrada!N41/2),Entrada!N41+(Entrada!N34/2))</f>
        <v>18.5</v>
      </c>
      <c r="O5" s="15">
        <f>IF(Entrada!O34&gt;=Entrada!O41,Entrada!O34+(Entrada!O41/2),Entrada!O41+(Entrada!O34/2))</f>
        <v>19.5</v>
      </c>
      <c r="P5" s="15">
        <f>IF(Entrada!P34&gt;=Entrada!P41,Entrada!P34+(Entrada!P41/2),Entrada!P41+(Entrada!P34/2))</f>
        <v>20</v>
      </c>
      <c r="Q5" s="15">
        <f>IF(Entrada!Q34&gt;=Entrada!Q41,Entrada!Q34+(Entrada!Q41/2),Entrada!Q41+(Entrada!Q34/2))</f>
        <v>23</v>
      </c>
      <c r="R5" s="15">
        <f>IF(Entrada!R34&gt;=Entrada!R41,Entrada!R34+(Entrada!R41/2),Entrada!R41+(Entrada!R34/2))</f>
        <v>24.5</v>
      </c>
      <c r="S5" s="15">
        <f>IF(Entrada!S34&gt;=Entrada!S41,Entrada!S34+(Entrada!S41/2),Entrada!S41+(Entrada!S34/2))</f>
        <v>25.5</v>
      </c>
      <c r="T5" s="15">
        <f>IF(Entrada!T34&gt;=Entrada!T41,Entrada!T34+(Entrada!T41/2),Entrada!T41+(Entrada!T34/2))</f>
        <v>27</v>
      </c>
      <c r="U5" s="15">
        <f>IF(Entrada!U34&gt;=Entrada!U41,Entrada!U34+(Entrada!U41/2),Entrada!U41+(Entrada!U34/2))</f>
        <v>28</v>
      </c>
      <c r="V5" s="15">
        <f>IF(Entrada!V34&gt;=Entrada!V41,Entrada!V34+(Entrada!V41/2),Entrada!V41+(Entrada!V34/2))</f>
        <v>23</v>
      </c>
      <c r="W5" s="15">
        <f>IF(Entrada!W34&gt;=Entrada!W41,Entrada!W34+(Entrada!W41/2),Entrada!W41+(Entrada!W34/2))</f>
        <v>25</v>
      </c>
      <c r="X5" s="16">
        <f>IF(Entrada!X34&gt;=Entrada!X41,Entrada!X34+(Entrada!X41/2),Entrada!X41+(Entrada!X34/2))</f>
        <v>26</v>
      </c>
    </row>
    <row r="6" spans="1:24">
      <c r="A6" s="481"/>
      <c r="B6" s="483" t="s">
        <v>44</v>
      </c>
      <c r="C6" s="17" t="s">
        <v>45</v>
      </c>
      <c r="D6" s="18">
        <f>IF(Entrada!D34&gt;=Entrada!D42,Entrada!D34+(Entrada!D42/2),Entrada!D42+(Entrada!D34/2))</f>
        <v>6</v>
      </c>
      <c r="E6" s="19">
        <f>IF(Entrada!E34&gt;=Entrada!E42,Entrada!E34+(Entrada!E42/2),Entrada!E42+(Entrada!E34/2))</f>
        <v>7.5</v>
      </c>
      <c r="F6" s="19">
        <f>IF(Entrada!F34&gt;=Entrada!F42,Entrada!F34+(Entrada!F42/2),Entrada!F42+(Entrada!F34/2))</f>
        <v>10.5</v>
      </c>
      <c r="G6" s="19">
        <f>IF(Entrada!G34&gt;=Entrada!G42,Entrada!G34+(Entrada!G42/2),Entrada!G42+(Entrada!G34/2))</f>
        <v>12</v>
      </c>
      <c r="H6" s="19">
        <f>IF(Entrada!H34&gt;=Entrada!H42,Entrada!H34+(Entrada!H42/2),Entrada!H42+(Entrada!H34/2))</f>
        <v>10.5</v>
      </c>
      <c r="I6" s="19">
        <f>IF(Entrada!I34&gt;=Entrada!I42,Entrada!I34+(Entrada!I42/2),Entrada!I42+(Entrada!I34/2))</f>
        <v>12</v>
      </c>
      <c r="J6" s="19">
        <f>IF(Entrada!J34&gt;=Entrada!J42,Entrada!J34+(Entrada!J42/2),Entrada!J42+(Entrada!J34/2))</f>
        <v>15</v>
      </c>
      <c r="K6" s="19">
        <f>IF(Entrada!K34&gt;=Entrada!K42,Entrada!K34+(Entrada!K42/2),Entrada!K42+(Entrada!K34/2))</f>
        <v>18</v>
      </c>
      <c r="L6" s="19">
        <f>IF(Entrada!L34&gt;=Entrada!L42,Entrada!L34+(Entrada!L42/2),Entrada!L42+(Entrada!L34/2))</f>
        <v>18</v>
      </c>
      <c r="M6" s="19">
        <f>IF(Entrada!M34&gt;=Entrada!M42,Entrada!M34+(Entrada!M42/2),Entrada!M42+(Entrada!M34/2))</f>
        <v>16.5</v>
      </c>
      <c r="N6" s="19">
        <f>IF(Entrada!N34&gt;=Entrada!N42,Entrada!N34+(Entrada!N42/2),Entrada!N42+(Entrada!N34/2))</f>
        <v>19.5</v>
      </c>
      <c r="O6" s="19">
        <f>IF(Entrada!O34&gt;=Entrada!O42,Entrada!O34+(Entrada!O42/2),Entrada!O42+(Entrada!O34/2))</f>
        <v>21</v>
      </c>
      <c r="P6" s="19">
        <f>IF(Entrada!P34&gt;=Entrada!P42,Entrada!P34+(Entrada!P42/2),Entrada!P42+(Entrada!P34/2))</f>
        <v>21</v>
      </c>
      <c r="Q6" s="19">
        <f>IF(Entrada!Q34&gt;=Entrada!Q42,Entrada!Q34+(Entrada!Q42/2),Entrada!Q42+(Entrada!Q34/2))</f>
        <v>25.5</v>
      </c>
      <c r="R6" s="19">
        <f>IF(Entrada!R34&gt;=Entrada!R42,Entrada!R34+(Entrada!R42/2),Entrada!R42+(Entrada!R34/2))</f>
        <v>25.5</v>
      </c>
      <c r="S6" s="19">
        <f>IF(Entrada!S34&gt;=Entrada!S42,Entrada!S34+(Entrada!S42/2),Entrada!S42+(Entrada!S34/2))</f>
        <v>27</v>
      </c>
      <c r="T6" s="19">
        <f>IF(Entrada!T34&gt;=Entrada!T42,Entrada!T34+(Entrada!T42/2),Entrada!T42+(Entrada!T34/2))</f>
        <v>31.5</v>
      </c>
      <c r="U6" s="19">
        <f>IF(Entrada!U34&gt;=Entrada!U42,Entrada!U34+(Entrada!U42/2),Entrada!U42+(Entrada!U34/2))</f>
        <v>33</v>
      </c>
      <c r="V6" s="19">
        <f>IF(Entrada!V34&gt;=Entrada!V42,Entrada!V34+(Entrada!V42/2),Entrada!V42+(Entrada!V34/2))</f>
        <v>25.5</v>
      </c>
      <c r="W6" s="19">
        <f>IF(Entrada!W34&gt;=Entrada!W42,Entrada!W34+(Entrada!W42/2),Entrada!W42+(Entrada!W34/2))</f>
        <v>28.5</v>
      </c>
      <c r="X6" s="20">
        <f>IF(Entrada!X34&gt;=Entrada!X42,Entrada!X34+(Entrada!X42/2),Entrada!X42+(Entrada!X34/2))</f>
        <v>30</v>
      </c>
    </row>
    <row r="7" spans="1:24">
      <c r="A7" s="481"/>
      <c r="B7" s="484"/>
      <c r="C7" s="21" t="s">
        <v>46</v>
      </c>
      <c r="D7" s="18">
        <f>IF(Entrada!D34&gt;=Entrada!D43,Entrada!D34+(Entrada!D43/2),Entrada!D43+(Entrada!D34/2))</f>
        <v>6</v>
      </c>
      <c r="E7" s="19">
        <f>IF(Entrada!E34&gt;=Entrada!E43,Entrada!E34+(Entrada!E43/2),Entrada!E43+(Entrada!E34/2))</f>
        <v>7.5</v>
      </c>
      <c r="F7" s="19">
        <f>IF(Entrada!F34&gt;=Entrada!F43,Entrada!F34+(Entrada!F43/2),Entrada!F43+(Entrada!F34/2))</f>
        <v>10.5</v>
      </c>
      <c r="G7" s="19">
        <f>IF(Entrada!G34&gt;=Entrada!G43,Entrada!G34+(Entrada!G43/2),Entrada!G43+(Entrada!G34/2))</f>
        <v>12</v>
      </c>
      <c r="H7" s="19">
        <f>IF(Entrada!H34&gt;=Entrada!H43,Entrada!H34+(Entrada!H43/2),Entrada!H43+(Entrada!H34/2))</f>
        <v>10.5</v>
      </c>
      <c r="I7" s="19">
        <f>IF(Entrada!I34&gt;=Entrada!I43,Entrada!I34+(Entrada!I43/2),Entrada!I43+(Entrada!I34/2))</f>
        <v>12</v>
      </c>
      <c r="J7" s="19">
        <f>IF(Entrada!J34&gt;=Entrada!J43,Entrada!J34+(Entrada!J43/2),Entrada!J43+(Entrada!J34/2))</f>
        <v>15</v>
      </c>
      <c r="K7" s="19">
        <f>IF(Entrada!K34&gt;=Entrada!K43,Entrada!K34+(Entrada!K43/2),Entrada!K43+(Entrada!K34/2))</f>
        <v>18</v>
      </c>
      <c r="L7" s="19">
        <f>IF(Entrada!L34&gt;=Entrada!L43,Entrada!L34+(Entrada!L43/2),Entrada!L43+(Entrada!L34/2))</f>
        <v>18</v>
      </c>
      <c r="M7" s="19">
        <f>IF(Entrada!M34&gt;=Entrada!M43,Entrada!M34+(Entrada!M43/2),Entrada!M43+(Entrada!M34/2))</f>
        <v>16.5</v>
      </c>
      <c r="N7" s="19">
        <f>IF(Entrada!N34&gt;=Entrada!N43,Entrada!N34+(Entrada!N43/2),Entrada!N43+(Entrada!N34/2))</f>
        <v>19.5</v>
      </c>
      <c r="O7" s="19">
        <f>IF(Entrada!O34&gt;=Entrada!O43,Entrada!O34+(Entrada!O43/2),Entrada!O43+(Entrada!O34/2))</f>
        <v>21</v>
      </c>
      <c r="P7" s="19">
        <f>IF(Entrada!P34&gt;=Entrada!P43,Entrada!P34+(Entrada!P43/2),Entrada!P43+(Entrada!P34/2))</f>
        <v>21</v>
      </c>
      <c r="Q7" s="19">
        <f>IF(Entrada!Q34&gt;=Entrada!Q43,Entrada!Q34+(Entrada!Q43/2),Entrada!Q43+(Entrada!Q34/2))</f>
        <v>25.5</v>
      </c>
      <c r="R7" s="19">
        <f>IF(Entrada!R34&gt;=Entrada!R43,Entrada!R34+(Entrada!R43/2),Entrada!R43+(Entrada!R34/2))</f>
        <v>25.5</v>
      </c>
      <c r="S7" s="19">
        <f>IF(Entrada!S34&gt;=Entrada!S43,Entrada!S34+(Entrada!S43/2),Entrada!S43+(Entrada!S34/2))</f>
        <v>27</v>
      </c>
      <c r="T7" s="19">
        <f>IF(Entrada!T34&gt;=Entrada!T43,Entrada!T34+(Entrada!T43/2),Entrada!T43+(Entrada!T34/2))</f>
        <v>31.5</v>
      </c>
      <c r="U7" s="19">
        <f>IF(Entrada!U34&gt;=Entrada!U43,Entrada!U34+(Entrada!U43/2),Entrada!U43+(Entrada!U34/2))</f>
        <v>33</v>
      </c>
      <c r="V7" s="19">
        <f>IF(Entrada!V34&gt;=Entrada!V43,Entrada!V34+(Entrada!V43/2),Entrada!V43+(Entrada!V34/2))</f>
        <v>25.5</v>
      </c>
      <c r="W7" s="19">
        <f>IF(Entrada!W34&gt;=Entrada!W43,Entrada!W34+(Entrada!W43/2),Entrada!W43+(Entrada!W34/2))</f>
        <v>28.5</v>
      </c>
      <c r="X7" s="20">
        <f>IF(Entrada!X34&gt;=Entrada!X43,Entrada!X34+(Entrada!X43/2),Entrada!X43+(Entrada!X34/2))</f>
        <v>30</v>
      </c>
    </row>
    <row r="8" spans="1:24">
      <c r="A8" s="481"/>
      <c r="B8" s="484"/>
      <c r="C8" s="21" t="s">
        <v>47</v>
      </c>
      <c r="D8" s="18">
        <f>IF(Entrada!D34&gt;=Entrada!D44,Entrada!D34+(Entrada!D44/2),Entrada!D44+(Entrada!D34/2))</f>
        <v>6</v>
      </c>
      <c r="E8" s="19">
        <f>IF(Entrada!E34&gt;=Entrada!E44,Entrada!E34+(Entrada!E44/2),Entrada!E44+(Entrada!E34/2))</f>
        <v>7.5</v>
      </c>
      <c r="F8" s="19">
        <f>IF(Entrada!F34&gt;=Entrada!F44,Entrada!F34+(Entrada!F44/2),Entrada!F44+(Entrada!F34/2))</f>
        <v>10.5</v>
      </c>
      <c r="G8" s="19">
        <f>IF(Entrada!G34&gt;=Entrada!G44,Entrada!G34+(Entrada!G44/2),Entrada!G44+(Entrada!G34/2))</f>
        <v>12</v>
      </c>
      <c r="H8" s="19">
        <f>IF(Entrada!H34&gt;=Entrada!H44,Entrada!H34+(Entrada!H44/2),Entrada!H44+(Entrada!H34/2))</f>
        <v>10.5</v>
      </c>
      <c r="I8" s="19">
        <f>IF(Entrada!I34&gt;=Entrada!I44,Entrada!I34+(Entrada!I44/2),Entrada!I44+(Entrada!I34/2))</f>
        <v>12</v>
      </c>
      <c r="J8" s="19">
        <f>IF(Entrada!J34&gt;=Entrada!J44,Entrada!J34+(Entrada!J44/2),Entrada!J44+(Entrada!J34/2))</f>
        <v>15</v>
      </c>
      <c r="K8" s="19">
        <f>IF(Entrada!K34&gt;=Entrada!K44,Entrada!K34+(Entrada!K44/2),Entrada!K44+(Entrada!K34/2))</f>
        <v>18</v>
      </c>
      <c r="L8" s="19">
        <f>IF(Entrada!L34&gt;=Entrada!L44,Entrada!L34+(Entrada!L44/2),Entrada!L44+(Entrada!L34/2))</f>
        <v>18</v>
      </c>
      <c r="M8" s="19">
        <f>IF(Entrada!M34&gt;=Entrada!M44,Entrada!M34+(Entrada!M44/2),Entrada!M44+(Entrada!M34/2))</f>
        <v>16.5</v>
      </c>
      <c r="N8" s="19">
        <f>IF(Entrada!N34&gt;=Entrada!N44,Entrada!N34+(Entrada!N44/2),Entrada!N44+(Entrada!N34/2))</f>
        <v>19.5</v>
      </c>
      <c r="O8" s="19">
        <f>IF(Entrada!O34&gt;=Entrada!O44,Entrada!O34+(Entrada!O44/2),Entrada!O44+(Entrada!O34/2))</f>
        <v>21</v>
      </c>
      <c r="P8" s="19">
        <f>IF(Entrada!P34&gt;=Entrada!P44,Entrada!P34+(Entrada!P44/2),Entrada!P44+(Entrada!P34/2))</f>
        <v>21</v>
      </c>
      <c r="Q8" s="19">
        <f>IF(Entrada!Q34&gt;=Entrada!Q44,Entrada!Q34+(Entrada!Q44/2),Entrada!Q44+(Entrada!Q34/2))</f>
        <v>25.5</v>
      </c>
      <c r="R8" s="19">
        <f>IF(Entrada!R34&gt;=Entrada!R44,Entrada!R34+(Entrada!R44/2),Entrada!R44+(Entrada!R34/2))</f>
        <v>25.5</v>
      </c>
      <c r="S8" s="19">
        <f>IF(Entrada!S34&gt;=Entrada!S44,Entrada!S34+(Entrada!S44/2),Entrada!S44+(Entrada!S34/2))</f>
        <v>27</v>
      </c>
      <c r="T8" s="19">
        <f>IF(Entrada!T34&gt;=Entrada!T44,Entrada!T34+(Entrada!T44/2),Entrada!T44+(Entrada!T34/2))</f>
        <v>31.5</v>
      </c>
      <c r="U8" s="19">
        <f>IF(Entrada!U34&gt;=Entrada!U44,Entrada!U34+(Entrada!U44/2),Entrada!U44+(Entrada!U34/2))</f>
        <v>33</v>
      </c>
      <c r="V8" s="19">
        <f>IF(Entrada!V34&gt;=Entrada!V44,Entrada!V34+(Entrada!V44/2),Entrada!V44+(Entrada!V34/2))</f>
        <v>25.5</v>
      </c>
      <c r="W8" s="19">
        <f>IF(Entrada!W34&gt;=Entrada!W44,Entrada!W34+(Entrada!W44/2),Entrada!W44+(Entrada!W34/2))</f>
        <v>28.5</v>
      </c>
      <c r="X8" s="20">
        <f>IF(Entrada!X34&gt;=Entrada!X44,Entrada!X34+(Entrada!X44/2),Entrada!X44+(Entrada!X34/2))</f>
        <v>30</v>
      </c>
    </row>
    <row r="9" spans="1:24">
      <c r="A9" s="481"/>
      <c r="B9" s="485"/>
      <c r="C9" s="22" t="s">
        <v>48</v>
      </c>
      <c r="D9" s="23">
        <f>IF(Entrada!D34&gt;=Entrada!D45,Entrada!D34+(Entrada!D45/2),Entrada!D45+(Entrada!D34/2))</f>
        <v>4</v>
      </c>
      <c r="E9" s="24">
        <f>IF(Entrada!E34&gt;=Entrada!E45,Entrada!E34+(Entrada!E45/2),Entrada!E45+(Entrada!E34/2))</f>
        <v>5</v>
      </c>
      <c r="F9" s="24">
        <f>IF(Entrada!F34&gt;=Entrada!F45,Entrada!F34+(Entrada!F45/2),Entrada!F45+(Entrada!F34/2))</f>
        <v>7</v>
      </c>
      <c r="G9" s="24">
        <f>IF(Entrada!G34&gt;=Entrada!G45,Entrada!G34+(Entrada!G45/2),Entrada!G45+(Entrada!G34/2))</f>
        <v>8</v>
      </c>
      <c r="H9" s="24">
        <f>IF(Entrada!H34&gt;=Entrada!H45,Entrada!H34+(Entrada!H45/2),Entrada!H45+(Entrada!H34/2))</f>
        <v>7</v>
      </c>
      <c r="I9" s="24">
        <f>IF(Entrada!I34&gt;=Entrada!I45,Entrada!I34+(Entrada!I45/2),Entrada!I45+(Entrada!I34/2))</f>
        <v>8</v>
      </c>
      <c r="J9" s="24">
        <f>IF(Entrada!J34&gt;=Entrada!J45,Entrada!J34+(Entrada!J45/2),Entrada!J45+(Entrada!J34/2))</f>
        <v>10</v>
      </c>
      <c r="K9" s="24">
        <f>IF(Entrada!K34&gt;=Entrada!K45,Entrada!K34+(Entrada!K45/2),Entrada!K45+(Entrada!K34/2))</f>
        <v>12</v>
      </c>
      <c r="L9" s="24">
        <f>IF(Entrada!L34&gt;=Entrada!L45,Entrada!L34+(Entrada!L45/2),Entrada!L45+(Entrada!L34/2))</f>
        <v>12</v>
      </c>
      <c r="M9" s="24">
        <f>IF(Entrada!M34&gt;=Entrada!M45,Entrada!M34+(Entrada!M45/2),Entrada!M45+(Entrada!M34/2))</f>
        <v>11</v>
      </c>
      <c r="N9" s="24">
        <f>IF(Entrada!N34&gt;=Entrada!N45,Entrada!N34+(Entrada!N45/2),Entrada!N45+(Entrada!N34/2))</f>
        <v>13</v>
      </c>
      <c r="O9" s="24">
        <f>IF(Entrada!O34&gt;=Entrada!O45,Entrada!O34+(Entrada!O45/2),Entrada!O45+(Entrada!O34/2))</f>
        <v>14</v>
      </c>
      <c r="P9" s="24">
        <f>IF(Entrada!P34&gt;=Entrada!P45,Entrada!P34+(Entrada!P45/2),Entrada!P45+(Entrada!P34/2))</f>
        <v>14</v>
      </c>
      <c r="Q9" s="24">
        <f>IF(Entrada!Q34&gt;=Entrada!Q45,Entrada!Q34+(Entrada!Q45/2),Entrada!Q45+(Entrada!Q34/2))</f>
        <v>17</v>
      </c>
      <c r="R9" s="24">
        <f>IF(Entrada!R34&gt;=Entrada!R45,Entrada!R34+(Entrada!R45/2),Entrada!R45+(Entrada!R34/2))</f>
        <v>17</v>
      </c>
      <c r="S9" s="24">
        <f>IF(Entrada!S34&gt;=Entrada!S45,Entrada!S34+(Entrada!S45/2),Entrada!S45+(Entrada!S34/2))</f>
        <v>18</v>
      </c>
      <c r="T9" s="24">
        <f>IF(Entrada!T34&gt;=Entrada!T45,Entrada!T34+(Entrada!T45/2),Entrada!T45+(Entrada!T34/2))</f>
        <v>21</v>
      </c>
      <c r="U9" s="24">
        <f>IF(Entrada!U34&gt;=Entrada!U45,Entrada!U34+(Entrada!U45/2),Entrada!U45+(Entrada!U34/2))</f>
        <v>22</v>
      </c>
      <c r="V9" s="24">
        <f>IF(Entrada!V34&gt;=Entrada!V45,Entrada!V34+(Entrada!V45/2),Entrada!V45+(Entrada!V34/2))</f>
        <v>17</v>
      </c>
      <c r="W9" s="24">
        <f>IF(Entrada!W34&gt;=Entrada!W45,Entrada!W34+(Entrada!W45/2),Entrada!W45+(Entrada!W34/2))</f>
        <v>19</v>
      </c>
      <c r="X9" s="25">
        <f>IF(Entrada!X34&gt;=Entrada!X45,Entrada!X34+(Entrada!X45/2),Entrada!X45+(Entrada!X34/2))</f>
        <v>20</v>
      </c>
    </row>
    <row r="10" spans="1:24">
      <c r="A10" s="481"/>
      <c r="B10" s="483" t="s">
        <v>49</v>
      </c>
      <c r="C10" s="26" t="s">
        <v>50</v>
      </c>
      <c r="D10" s="27">
        <f>IF(Entrada!D35&gt;=Entrada!D41,Entrada!D35+(Entrada!D41/2),Entrada!D41+(Entrada!D35/2))</f>
        <v>5</v>
      </c>
      <c r="E10" s="19">
        <f>IF(Entrada!E35&gt;=Entrada!E41,Entrada!E35+(Entrada!E41/2),Entrada!E41+(Entrada!E35/2))</f>
        <v>4</v>
      </c>
      <c r="F10" s="19">
        <f>IF(Entrada!F35&gt;=Entrada!F41,Entrada!F35+(Entrada!F41/2),Entrada!F41+(Entrada!F35/2))</f>
        <v>8.5</v>
      </c>
      <c r="G10" s="19">
        <f>IF(Entrada!G35&gt;=Entrada!G41,Entrada!G35+(Entrada!G41/2),Entrada!G41+(Entrada!G35/2))</f>
        <v>10.5</v>
      </c>
      <c r="H10" s="19">
        <f>IF(Entrada!H35&gt;=Entrada!H41,Entrada!H35+(Entrada!H41/2),Entrada!H41+(Entrada!H35/2))</f>
        <v>10</v>
      </c>
      <c r="I10" s="19">
        <f>IF(Entrada!I35&gt;=Entrada!I41,Entrada!I35+(Entrada!I41/2),Entrada!I41+(Entrada!I35/2))</f>
        <v>11</v>
      </c>
      <c r="J10" s="19">
        <f>IF(Entrada!J35&gt;=Entrada!J41,Entrada!J35+(Entrada!J41/2),Entrada!J41+(Entrada!J35/2))</f>
        <v>12</v>
      </c>
      <c r="K10" s="19">
        <f>IF(Entrada!K35&gt;=Entrada!K41,Entrada!K35+(Entrada!K41/2),Entrada!K41+(Entrada!K35/2))</f>
        <v>17</v>
      </c>
      <c r="L10" s="19">
        <f>IF(Entrada!L35&gt;=Entrada!L41,Entrada!L35+(Entrada!L41/2),Entrada!L41+(Entrada!L35/2))</f>
        <v>17.5</v>
      </c>
      <c r="M10" s="19">
        <f>IF(Entrada!M35&gt;=Entrada!M41,Entrada!M35+(Entrada!M41/2),Entrada!M41+(Entrada!M35/2))</f>
        <v>16.5</v>
      </c>
      <c r="N10" s="19">
        <f>IF(Entrada!N35&gt;=Entrada!N41,Entrada!N35+(Entrada!N41/2),Entrada!N41+(Entrada!N35/2))</f>
        <v>18.5</v>
      </c>
      <c r="O10" s="19">
        <f>IF(Entrada!O35&gt;=Entrada!O41,Entrada!O35+(Entrada!O41/2),Entrada!O41+(Entrada!O35/2))</f>
        <v>19.5</v>
      </c>
      <c r="P10" s="19">
        <f>IF(Entrada!P35&gt;=Entrada!P41,Entrada!P35+(Entrada!P41/2),Entrada!P41+(Entrada!P35/2))</f>
        <v>20</v>
      </c>
      <c r="Q10" s="19">
        <f>IF(Entrada!Q35&gt;=Entrada!Q41,Entrada!Q35+(Entrada!Q41/2),Entrada!Q41+(Entrada!Q35/2))</f>
        <v>23</v>
      </c>
      <c r="R10" s="19">
        <f>IF(Entrada!R35&gt;=Entrada!R41,Entrada!R35+(Entrada!R41/2),Entrada!R41+(Entrada!R35/2))</f>
        <v>24.5</v>
      </c>
      <c r="S10" s="19">
        <f>IF(Entrada!S35&gt;=Entrada!S41,Entrada!S35+(Entrada!S41/2),Entrada!S41+(Entrada!S35/2))</f>
        <v>25.5</v>
      </c>
      <c r="T10" s="19">
        <f>IF(Entrada!T35&gt;=Entrada!T41,Entrada!T35+(Entrada!T41/2),Entrada!T41+(Entrada!T35/2))</f>
        <v>27</v>
      </c>
      <c r="U10" s="19">
        <f>IF(Entrada!U35&gt;=Entrada!U41,Entrada!U35+(Entrada!U41/2),Entrada!U41+(Entrada!U35/2))</f>
        <v>28</v>
      </c>
      <c r="V10" s="19">
        <f>IF(Entrada!V35&gt;=Entrada!V41,Entrada!V35+(Entrada!V41/2),Entrada!V41+(Entrada!V35/2))</f>
        <v>23</v>
      </c>
      <c r="W10" s="19">
        <f>IF(Entrada!W35&gt;=Entrada!W41,Entrada!W35+(Entrada!W41/2),Entrada!W41+(Entrada!W35/2))</f>
        <v>25</v>
      </c>
      <c r="X10" s="20">
        <f>IF(Entrada!X35&gt;=Entrada!X41,Entrada!X35+(Entrada!X41/2),Entrada!X41+(Entrada!X35/2))</f>
        <v>26</v>
      </c>
    </row>
    <row r="11" spans="1:24">
      <c r="A11" s="481"/>
      <c r="B11" s="484"/>
      <c r="C11" s="28" t="s">
        <v>51</v>
      </c>
      <c r="D11" s="27">
        <f>IF(Entrada!D36&gt;=Entrada!D41,Entrada!D36+(Entrada!D41/2),Entrada!D41+(Entrada!D36/2))</f>
        <v>5</v>
      </c>
      <c r="E11" s="19">
        <f>IF(Entrada!E36&gt;=Entrada!E41,Entrada!E36+(Entrada!E41/2),Entrada!E41+(Entrada!E36/2))</f>
        <v>4</v>
      </c>
      <c r="F11" s="19">
        <f>IF(Entrada!F36&gt;=Entrada!F41,Entrada!F36+(Entrada!F41/2),Entrada!F41+(Entrada!F36/2))</f>
        <v>8.5</v>
      </c>
      <c r="G11" s="19">
        <f>IF(Entrada!G36&gt;=Entrada!G41,Entrada!G36+(Entrada!G41/2),Entrada!G41+(Entrada!G36/2))</f>
        <v>10.5</v>
      </c>
      <c r="H11" s="19">
        <f>IF(Entrada!H36&gt;=Entrada!H41,Entrada!H36+(Entrada!H41/2),Entrada!H41+(Entrada!H36/2))</f>
        <v>10</v>
      </c>
      <c r="I11" s="19">
        <f>IF(Entrada!I36&gt;=Entrada!I41,Entrada!I36+(Entrada!I41/2),Entrada!I41+(Entrada!I36/2))</f>
        <v>11</v>
      </c>
      <c r="J11" s="19">
        <f>IF(Entrada!J36&gt;=Entrada!J41,Entrada!J36+(Entrada!J41/2),Entrada!J41+(Entrada!J36/2))</f>
        <v>12</v>
      </c>
      <c r="K11" s="19">
        <f>IF(Entrada!K36&gt;=Entrada!K41,Entrada!K36+(Entrada!K41/2),Entrada!K41+(Entrada!K36/2))</f>
        <v>17</v>
      </c>
      <c r="L11" s="19">
        <f>IF(Entrada!L36&gt;=Entrada!L41,Entrada!L36+(Entrada!L41/2),Entrada!L41+(Entrada!L36/2))</f>
        <v>17.5</v>
      </c>
      <c r="M11" s="19">
        <f>IF(Entrada!M36&gt;=Entrada!M41,Entrada!M36+(Entrada!M41/2),Entrada!M41+(Entrada!M36/2))</f>
        <v>16.5</v>
      </c>
      <c r="N11" s="19">
        <f>IF(Entrada!N36&gt;=Entrada!N41,Entrada!N36+(Entrada!N41/2),Entrada!N41+(Entrada!N36/2))</f>
        <v>18.5</v>
      </c>
      <c r="O11" s="19">
        <f>IF(Entrada!O36&gt;=Entrada!O41,Entrada!O36+(Entrada!O41/2),Entrada!O41+(Entrada!O36/2))</f>
        <v>19.5</v>
      </c>
      <c r="P11" s="19">
        <f>IF(Entrada!P36&gt;=Entrada!P41,Entrada!P36+(Entrada!P41/2),Entrada!P41+(Entrada!P36/2))</f>
        <v>20</v>
      </c>
      <c r="Q11" s="19">
        <f>IF(Entrada!Q36&gt;=Entrada!Q41,Entrada!Q36+(Entrada!Q41/2),Entrada!Q41+(Entrada!Q36/2))</f>
        <v>23</v>
      </c>
      <c r="R11" s="19">
        <f>IF(Entrada!R36&gt;=Entrada!R41,Entrada!R36+(Entrada!R41/2),Entrada!R41+(Entrada!R36/2))</f>
        <v>24.5</v>
      </c>
      <c r="S11" s="19">
        <f>IF(Entrada!S36&gt;=Entrada!S41,Entrada!S36+(Entrada!S41/2),Entrada!S41+(Entrada!S36/2))</f>
        <v>25.5</v>
      </c>
      <c r="T11" s="19">
        <f>IF(Entrada!T36&gt;=Entrada!T41,Entrada!T36+(Entrada!T41/2),Entrada!T41+(Entrada!T36/2))</f>
        <v>27</v>
      </c>
      <c r="U11" s="19">
        <f>IF(Entrada!U36&gt;=Entrada!U41,Entrada!U36+(Entrada!U41/2),Entrada!U41+(Entrada!U36/2))</f>
        <v>28</v>
      </c>
      <c r="V11" s="19">
        <f>IF(Entrada!V36&gt;=Entrada!V41,Entrada!V36+(Entrada!V41/2),Entrada!V41+(Entrada!V36/2))</f>
        <v>23</v>
      </c>
      <c r="W11" s="19">
        <f>IF(Entrada!W36&gt;=Entrada!W41,Entrada!W36+(Entrada!W41/2),Entrada!W41+(Entrada!W36/2))</f>
        <v>25</v>
      </c>
      <c r="X11" s="20">
        <f>IF(Entrada!X36&gt;=Entrada!X41,Entrada!X36+(Entrada!X41/2),Entrada!X41+(Entrada!X36/2))</f>
        <v>26</v>
      </c>
    </row>
    <row r="12" spans="1:24">
      <c r="A12" s="481"/>
      <c r="B12" s="484"/>
      <c r="C12" s="28" t="s">
        <v>52</v>
      </c>
      <c r="D12" s="27">
        <f>IF(Entrada!D37&gt;=Entrada!D41,Entrada!D37+(Entrada!D41/2),Entrada!D41+(Entrada!D37/2))</f>
        <v>2</v>
      </c>
      <c r="E12" s="19">
        <f>IF(Entrada!E37&gt;=Entrada!E41,Entrada!E37+(Entrada!E41/2),Entrada!E41+(Entrada!E37/2))</f>
        <v>-1</v>
      </c>
      <c r="F12" s="19">
        <f>IF(Entrada!F37&gt;=Entrada!F41,Entrada!F37+(Entrada!F41/2),Entrada!F41+(Entrada!F37/2))</f>
        <v>3</v>
      </c>
      <c r="G12" s="19">
        <f>IF(Entrada!G37&gt;=Entrada!G41,Entrada!G37+(Entrada!G41/2),Entrada!G41+(Entrada!G37/2))</f>
        <v>5</v>
      </c>
      <c r="H12" s="19">
        <f>IF(Entrada!H37&gt;=Entrada!H41,Entrada!H37+(Entrada!H41/2),Entrada!H41+(Entrada!H37/2))</f>
        <v>6</v>
      </c>
      <c r="I12" s="19">
        <f>IF(Entrada!I37&gt;=Entrada!I41,Entrada!I37+(Entrada!I41/2),Entrada!I41+(Entrada!I37/2))</f>
        <v>6</v>
      </c>
      <c r="J12" s="19">
        <f>IF(Entrada!J37&gt;=Entrada!J41,Entrada!J37+(Entrada!J41/2),Entrada!J41+(Entrada!J37/2))</f>
        <v>4</v>
      </c>
      <c r="K12" s="19">
        <f>IF(Entrada!K37&gt;=Entrada!K41,Entrada!K37+(Entrada!K41/2),Entrada!K41+(Entrada!K37/2))</f>
        <v>10</v>
      </c>
      <c r="L12" s="19">
        <f>IF(Entrada!L37&gt;=Entrada!L41,Entrada!L37+(Entrada!L41/2),Entrada!L41+(Entrada!L37/2))</f>
        <v>11</v>
      </c>
      <c r="M12" s="19">
        <f>IF(Entrada!M37&gt;=Entrada!M41,Entrada!M37+(Entrada!M41/2),Entrada!M41+(Entrada!M37/2))</f>
        <v>11</v>
      </c>
      <c r="N12" s="19">
        <f>IF(Entrada!N37&gt;=Entrada!N41,Entrada!N37+(Entrada!N41/2),Entrada!N41+(Entrada!N37/2))</f>
        <v>11</v>
      </c>
      <c r="O12" s="19">
        <f>IF(Entrada!O37&gt;=Entrada!O41,Entrada!O37+(Entrada!O41/2),Entrada!O41+(Entrada!O37/2))</f>
        <v>11</v>
      </c>
      <c r="P12" s="19">
        <f>IF(Entrada!P37&gt;=Entrada!P41,Entrada!P37+(Entrada!P41/2),Entrada!P41+(Entrada!P37/2))</f>
        <v>12</v>
      </c>
      <c r="Q12" s="19">
        <f>IF(Entrada!Q37&gt;=Entrada!Q41,Entrada!Q37+(Entrada!Q41/2),Entrada!Q41+(Entrada!Q37/2))</f>
        <v>12</v>
      </c>
      <c r="R12" s="19">
        <f>IF(Entrada!R37&gt;=Entrada!R41,Entrada!R37+(Entrada!R41/2),Entrada!R41+(Entrada!R37/2))</f>
        <v>15</v>
      </c>
      <c r="S12" s="19">
        <f>IF(Entrada!S37&gt;=Entrada!S41,Entrada!S37+(Entrada!S41/2),Entrada!S41+(Entrada!S37/2))</f>
        <v>15</v>
      </c>
      <c r="T12" s="19">
        <f>IF(Entrada!T37&gt;=Entrada!T41,Entrada!T37+(Entrada!T41/2),Entrada!T41+(Entrada!T37/2))</f>
        <v>12</v>
      </c>
      <c r="U12" s="19">
        <f>IF(Entrada!U37&gt;=Entrada!U41,Entrada!U37+(Entrada!U41/2),Entrada!U41+(Entrada!U37/2))</f>
        <v>12</v>
      </c>
      <c r="V12" s="19">
        <f>IF(Entrada!V37&gt;=Entrada!V41,Entrada!V37+(Entrada!V41/2),Entrada!V41+(Entrada!V37/2))</f>
        <v>12</v>
      </c>
      <c r="W12" s="19">
        <f>IF(Entrada!W37&gt;=Entrada!W41,Entrada!W37+(Entrada!W41/2),Entrada!W41+(Entrada!W37/2))</f>
        <v>12</v>
      </c>
      <c r="X12" s="20">
        <f>IF(Entrada!X37&gt;=Entrada!X41,Entrada!X37+(Entrada!X41/2),Entrada!X41+(Entrada!X37/2))</f>
        <v>12</v>
      </c>
    </row>
    <row r="13" spans="1:24">
      <c r="A13" s="481"/>
      <c r="B13" s="486"/>
      <c r="C13" s="29" t="s">
        <v>53</v>
      </c>
      <c r="D13" s="27">
        <f>IF(Entrada!D38&gt;=Entrada!D41,Entrada!D38+(Entrada!D41/2),Entrada!D41+(Entrada!D38/2))</f>
        <v>5</v>
      </c>
      <c r="E13" s="19">
        <f>IF(Entrada!E38&gt;=Entrada!E41,Entrada!E38+(Entrada!E41/2),Entrada!E41+(Entrada!E38/2))</f>
        <v>4</v>
      </c>
      <c r="F13" s="19">
        <f>IF(Entrada!F38&gt;=Entrada!F41,Entrada!F38+(Entrada!F41/2),Entrada!F41+(Entrada!F38/2))</f>
        <v>8.5</v>
      </c>
      <c r="G13" s="19">
        <f>IF(Entrada!G38&gt;=Entrada!G41,Entrada!G38+(Entrada!G41/2),Entrada!G41+(Entrada!G38/2))</f>
        <v>10.5</v>
      </c>
      <c r="H13" s="19">
        <f>IF(Entrada!H38&gt;=Entrada!H41,Entrada!H38+(Entrada!H41/2),Entrada!H41+(Entrada!H38/2))</f>
        <v>10</v>
      </c>
      <c r="I13" s="19">
        <f>IF(Entrada!I38&gt;=Entrada!I41,Entrada!I38+(Entrada!I41/2),Entrada!I41+(Entrada!I38/2))</f>
        <v>11</v>
      </c>
      <c r="J13" s="19">
        <f>IF(Entrada!J38&gt;=Entrada!J41,Entrada!J38+(Entrada!J41/2),Entrada!J41+(Entrada!J38/2))</f>
        <v>12</v>
      </c>
      <c r="K13" s="19">
        <f>IF(Entrada!K38&gt;=Entrada!K41,Entrada!K38+(Entrada!K41/2),Entrada!K41+(Entrada!K38/2))</f>
        <v>17</v>
      </c>
      <c r="L13" s="19">
        <f>IF(Entrada!L38&gt;=Entrada!L41,Entrada!L38+(Entrada!L41/2),Entrada!L41+(Entrada!L38/2))</f>
        <v>17.5</v>
      </c>
      <c r="M13" s="19">
        <f>IF(Entrada!M38&gt;=Entrada!M41,Entrada!M38+(Entrada!M41/2),Entrada!M41+(Entrada!M38/2))</f>
        <v>16.5</v>
      </c>
      <c r="N13" s="19">
        <f>IF(Entrada!N38&gt;=Entrada!N41,Entrada!N38+(Entrada!N41/2),Entrada!N41+(Entrada!N38/2))</f>
        <v>18.5</v>
      </c>
      <c r="O13" s="19">
        <f>IF(Entrada!O38&gt;=Entrada!O41,Entrada!O38+(Entrada!O41/2),Entrada!O41+(Entrada!O38/2))</f>
        <v>19.5</v>
      </c>
      <c r="P13" s="19">
        <f>IF(Entrada!P38&gt;=Entrada!P41,Entrada!P38+(Entrada!P41/2),Entrada!P41+(Entrada!P38/2))</f>
        <v>20</v>
      </c>
      <c r="Q13" s="19">
        <f>IF(Entrada!Q38&gt;=Entrada!Q41,Entrada!Q38+(Entrada!Q41/2),Entrada!Q41+(Entrada!Q38/2))</f>
        <v>23</v>
      </c>
      <c r="R13" s="19">
        <f>IF(Entrada!R38&gt;=Entrada!R41,Entrada!R38+(Entrada!R41/2),Entrada!R41+(Entrada!R38/2))</f>
        <v>24.5</v>
      </c>
      <c r="S13" s="19">
        <f>IF(Entrada!S38&gt;=Entrada!S41,Entrada!S38+(Entrada!S41/2),Entrada!S41+(Entrada!S38/2))</f>
        <v>25.5</v>
      </c>
      <c r="T13" s="19">
        <f>IF(Entrada!T38&gt;=Entrada!T41,Entrada!T38+(Entrada!T41/2),Entrada!T41+(Entrada!T38/2))</f>
        <v>27</v>
      </c>
      <c r="U13" s="19">
        <f>IF(Entrada!U38&gt;=Entrada!U41,Entrada!U38+(Entrada!U41/2),Entrada!U41+(Entrada!U38/2))</f>
        <v>28</v>
      </c>
      <c r="V13" s="19">
        <f>IF(Entrada!V38&gt;=Entrada!V41,Entrada!V38+(Entrada!V41/2),Entrada!V41+(Entrada!V38/2))</f>
        <v>23</v>
      </c>
      <c r="W13" s="19">
        <f>IF(Entrada!W38&gt;=Entrada!W41,Entrada!W38+(Entrada!W41/2),Entrada!W41+(Entrada!W38/2))</f>
        <v>25</v>
      </c>
      <c r="X13" s="20">
        <f>IF(Entrada!X38&gt;=Entrada!X41,Entrada!X38+(Entrada!X41/2),Entrada!X41+(Entrada!X38/2))</f>
        <v>26</v>
      </c>
    </row>
    <row r="14" spans="1:24">
      <c r="A14" s="481"/>
      <c r="B14" s="483" t="s">
        <v>54</v>
      </c>
      <c r="C14" s="30" t="s">
        <v>55</v>
      </c>
      <c r="D14" s="31">
        <f>IF(Entrada!D35&gt;=Entrada!D42,Entrada!D35+(Entrada!D42/2),Entrada!D42+(Entrada!D35/2))</f>
        <v>6</v>
      </c>
      <c r="E14" s="32">
        <f>IF(Entrada!E35&gt;=Entrada!E42,Entrada!E35+(Entrada!E42/2),Entrada!E42+(Entrada!E35/2))</f>
        <v>7.5</v>
      </c>
      <c r="F14" s="32">
        <f>IF(Entrada!F35&gt;=Entrada!F42,Entrada!F35+(Entrada!F42/2),Entrada!F42+(Entrada!F35/2))</f>
        <v>10.5</v>
      </c>
      <c r="G14" s="32">
        <f>IF(Entrada!G35&gt;=Entrada!G42,Entrada!G35+(Entrada!G42/2),Entrada!G42+(Entrada!G35/2))</f>
        <v>12</v>
      </c>
      <c r="H14" s="32">
        <f>IF(Entrada!H35&gt;=Entrada!H42,Entrada!H35+(Entrada!H42/2),Entrada!H42+(Entrada!H35/2))</f>
        <v>10.5</v>
      </c>
      <c r="I14" s="32">
        <f>IF(Entrada!I35&gt;=Entrada!I42,Entrada!I35+(Entrada!I42/2),Entrada!I42+(Entrada!I35/2))</f>
        <v>12</v>
      </c>
      <c r="J14" s="32">
        <f>IF(Entrada!J35&gt;=Entrada!J42,Entrada!J35+(Entrada!J42/2),Entrada!J42+(Entrada!J35/2))</f>
        <v>15</v>
      </c>
      <c r="K14" s="32">
        <f>IF(Entrada!K35&gt;=Entrada!K42,Entrada!K35+(Entrada!K42/2),Entrada!K42+(Entrada!K35/2))</f>
        <v>18</v>
      </c>
      <c r="L14" s="32">
        <f>IF(Entrada!L35&gt;=Entrada!L42,Entrada!L35+(Entrada!L42/2),Entrada!L42+(Entrada!L35/2))</f>
        <v>18</v>
      </c>
      <c r="M14" s="32">
        <f>IF(Entrada!M35&gt;=Entrada!M42,Entrada!M35+(Entrada!M42/2),Entrada!M42+(Entrada!M35/2))</f>
        <v>16.5</v>
      </c>
      <c r="N14" s="32">
        <f>IF(Entrada!N35&gt;=Entrada!N42,Entrada!N35+(Entrada!N42/2),Entrada!N42+(Entrada!N35/2))</f>
        <v>19.5</v>
      </c>
      <c r="O14" s="32">
        <f>IF(Entrada!O35&gt;=Entrada!O42,Entrada!O35+(Entrada!O42/2),Entrada!O42+(Entrada!O35/2))</f>
        <v>21</v>
      </c>
      <c r="P14" s="32">
        <f>IF(Entrada!P35&gt;=Entrada!P42,Entrada!P35+(Entrada!P42/2),Entrada!P42+(Entrada!P35/2))</f>
        <v>21</v>
      </c>
      <c r="Q14" s="32">
        <f>IF(Entrada!Q35&gt;=Entrada!Q42,Entrada!Q35+(Entrada!Q42/2),Entrada!Q42+(Entrada!Q35/2))</f>
        <v>25.5</v>
      </c>
      <c r="R14" s="32">
        <f>IF(Entrada!R35&gt;=Entrada!R42,Entrada!R35+(Entrada!R42/2),Entrada!R42+(Entrada!R35/2))</f>
        <v>25.5</v>
      </c>
      <c r="S14" s="32">
        <f>IF(Entrada!S35&gt;=Entrada!S42,Entrada!S35+(Entrada!S42/2),Entrada!S42+(Entrada!S35/2))</f>
        <v>27</v>
      </c>
      <c r="T14" s="32">
        <f>IF(Entrada!T35&gt;=Entrada!T42,Entrada!T35+(Entrada!T42/2),Entrada!T42+(Entrada!T35/2))</f>
        <v>31.5</v>
      </c>
      <c r="U14" s="32">
        <f>IF(Entrada!U35&gt;=Entrada!U42,Entrada!U35+(Entrada!U42/2),Entrada!U42+(Entrada!U35/2))</f>
        <v>33</v>
      </c>
      <c r="V14" s="32">
        <f>IF(Entrada!V35&gt;=Entrada!V42,Entrada!V35+(Entrada!V42/2),Entrada!V42+(Entrada!V35/2))</f>
        <v>25.5</v>
      </c>
      <c r="W14" s="32">
        <f>IF(Entrada!W35&gt;=Entrada!W42,Entrada!W35+(Entrada!W42/2),Entrada!W42+(Entrada!W35/2))</f>
        <v>28.5</v>
      </c>
      <c r="X14" s="33">
        <f>IF(Entrada!X35&gt;=Entrada!X42,Entrada!X35+(Entrada!X42/2),Entrada!X42+(Entrada!X35/2))</f>
        <v>30</v>
      </c>
    </row>
    <row r="15" spans="1:24">
      <c r="A15" s="481"/>
      <c r="B15" s="484"/>
      <c r="C15" s="21" t="s">
        <v>56</v>
      </c>
      <c r="D15" s="18">
        <f>IF(Entrada!D36&gt;=Entrada!D43,Entrada!D36+(Entrada!D43/2),Entrada!D43+(Entrada!D36/2))</f>
        <v>6</v>
      </c>
      <c r="E15" s="19">
        <f>IF(Entrada!E36&gt;=Entrada!E43,Entrada!E36+(Entrada!E43/2),Entrada!E43+(Entrada!E36/2))</f>
        <v>7.5</v>
      </c>
      <c r="F15" s="19">
        <f>IF(Entrada!F36&gt;=Entrada!F43,Entrada!F36+(Entrada!F43/2),Entrada!F43+(Entrada!F36/2))</f>
        <v>10.5</v>
      </c>
      <c r="G15" s="19">
        <f>IF(Entrada!G36&gt;=Entrada!G43,Entrada!G36+(Entrada!G43/2),Entrada!G43+(Entrada!G36/2))</f>
        <v>12</v>
      </c>
      <c r="H15" s="19">
        <f>IF(Entrada!H36&gt;=Entrada!H43,Entrada!H36+(Entrada!H43/2),Entrada!H43+(Entrada!H36/2))</f>
        <v>10.5</v>
      </c>
      <c r="I15" s="19">
        <f>IF(Entrada!I36&gt;=Entrada!I43,Entrada!I36+(Entrada!I43/2),Entrada!I43+(Entrada!I36/2))</f>
        <v>12</v>
      </c>
      <c r="J15" s="19">
        <f>IF(Entrada!J36&gt;=Entrada!J43,Entrada!J36+(Entrada!J43/2),Entrada!J43+(Entrada!J36/2))</f>
        <v>15</v>
      </c>
      <c r="K15" s="19">
        <f>IF(Entrada!K36&gt;=Entrada!K43,Entrada!K36+(Entrada!K43/2),Entrada!K43+(Entrada!K36/2))</f>
        <v>18</v>
      </c>
      <c r="L15" s="19">
        <f>IF(Entrada!L36&gt;=Entrada!L43,Entrada!L36+(Entrada!L43/2),Entrada!L43+(Entrada!L36/2))</f>
        <v>18</v>
      </c>
      <c r="M15" s="19">
        <f>IF(Entrada!M36&gt;=Entrada!M43,Entrada!M36+(Entrada!M43/2),Entrada!M43+(Entrada!M36/2))</f>
        <v>16.5</v>
      </c>
      <c r="N15" s="19">
        <f>IF(Entrada!N36&gt;=Entrada!N43,Entrada!N36+(Entrada!N43/2),Entrada!N43+(Entrada!N36/2))</f>
        <v>19.5</v>
      </c>
      <c r="O15" s="19">
        <f>IF(Entrada!O36&gt;=Entrada!O43,Entrada!O36+(Entrada!O43/2),Entrada!O43+(Entrada!O36/2))</f>
        <v>21</v>
      </c>
      <c r="P15" s="19">
        <f>IF(Entrada!P36&gt;=Entrada!P43,Entrada!P36+(Entrada!P43/2),Entrada!P43+(Entrada!P36/2))</f>
        <v>21</v>
      </c>
      <c r="Q15" s="19">
        <f>IF(Entrada!Q36&gt;=Entrada!Q43,Entrada!Q36+(Entrada!Q43/2),Entrada!Q43+(Entrada!Q36/2))</f>
        <v>25.5</v>
      </c>
      <c r="R15" s="19">
        <f>IF(Entrada!R36&gt;=Entrada!R43,Entrada!R36+(Entrada!R43/2),Entrada!R43+(Entrada!R36/2))</f>
        <v>25.5</v>
      </c>
      <c r="S15" s="19">
        <f>IF(Entrada!S36&gt;=Entrada!S43,Entrada!S36+(Entrada!S43/2),Entrada!S43+(Entrada!S36/2))</f>
        <v>27</v>
      </c>
      <c r="T15" s="19">
        <f>IF(Entrada!T36&gt;=Entrada!T43,Entrada!T36+(Entrada!T43/2),Entrada!T43+(Entrada!T36/2))</f>
        <v>31.5</v>
      </c>
      <c r="U15" s="19">
        <f>IF(Entrada!U36&gt;=Entrada!U43,Entrada!U36+(Entrada!U43/2),Entrada!U43+(Entrada!U36/2))</f>
        <v>33</v>
      </c>
      <c r="V15" s="19">
        <f>IF(Entrada!V36&gt;=Entrada!V43,Entrada!V36+(Entrada!V43/2),Entrada!V43+(Entrada!V36/2))</f>
        <v>25.5</v>
      </c>
      <c r="W15" s="19">
        <f>IF(Entrada!W36&gt;=Entrada!W43,Entrada!W36+(Entrada!W43/2),Entrada!W43+(Entrada!W36/2))</f>
        <v>28.5</v>
      </c>
      <c r="X15" s="20">
        <f>IF(Entrada!X36&gt;=Entrada!X43,Entrada!X36+(Entrada!X43/2),Entrada!X43+(Entrada!X36/2))</f>
        <v>30</v>
      </c>
    </row>
    <row r="16" spans="1:24">
      <c r="A16" s="481"/>
      <c r="B16" s="484"/>
      <c r="C16" s="21" t="s">
        <v>57</v>
      </c>
      <c r="D16" s="18">
        <f>IF(Entrada!D37&gt;=Entrada!D44,Entrada!D37+(Entrada!D44/2),Entrada!D44+(Entrada!D37/2))</f>
        <v>4</v>
      </c>
      <c r="E16" s="19">
        <f>IF(Entrada!E37&gt;=Entrada!E44,Entrada!E37+(Entrada!E44/2),Entrada!E44+(Entrada!E37/2))</f>
        <v>5</v>
      </c>
      <c r="F16" s="19">
        <f>IF(Entrada!F37&gt;=Entrada!F44,Entrada!F37+(Entrada!F44/2),Entrada!F44+(Entrada!F37/2))</f>
        <v>7</v>
      </c>
      <c r="G16" s="19">
        <f>IF(Entrada!G37&gt;=Entrada!G44,Entrada!G37+(Entrada!G44/2),Entrada!G44+(Entrada!G37/2))</f>
        <v>8</v>
      </c>
      <c r="H16" s="19">
        <f>IF(Entrada!H37&gt;=Entrada!H44,Entrada!H37+(Entrada!H44/2),Entrada!H44+(Entrada!H37/2))</f>
        <v>7</v>
      </c>
      <c r="I16" s="19">
        <f>IF(Entrada!I37&gt;=Entrada!I44,Entrada!I37+(Entrada!I44/2),Entrada!I44+(Entrada!I37/2))</f>
        <v>8</v>
      </c>
      <c r="J16" s="19">
        <f>IF(Entrada!J37&gt;=Entrada!J44,Entrada!J37+(Entrada!J44/2),Entrada!J44+(Entrada!J37/2))</f>
        <v>10</v>
      </c>
      <c r="K16" s="19">
        <f>IF(Entrada!K37&gt;=Entrada!K44,Entrada!K37+(Entrada!K44/2),Entrada!K44+(Entrada!K37/2))</f>
        <v>12</v>
      </c>
      <c r="L16" s="19">
        <f>IF(Entrada!L37&gt;=Entrada!L44,Entrada!L37+(Entrada!L44/2),Entrada!L44+(Entrada!L37/2))</f>
        <v>12</v>
      </c>
      <c r="M16" s="19">
        <f>IF(Entrada!M37&gt;=Entrada!M44,Entrada!M37+(Entrada!M44/2),Entrada!M44+(Entrada!M37/2))</f>
        <v>11</v>
      </c>
      <c r="N16" s="19">
        <f>IF(Entrada!N37&gt;=Entrada!N44,Entrada!N37+(Entrada!N44/2),Entrada!N44+(Entrada!N37/2))</f>
        <v>13</v>
      </c>
      <c r="O16" s="19">
        <f>IF(Entrada!O37&gt;=Entrada!O44,Entrada!O37+(Entrada!O44/2),Entrada!O44+(Entrada!O37/2))</f>
        <v>14</v>
      </c>
      <c r="P16" s="19">
        <f>IF(Entrada!P37&gt;=Entrada!P44,Entrada!P37+(Entrada!P44/2),Entrada!P44+(Entrada!P37/2))</f>
        <v>14</v>
      </c>
      <c r="Q16" s="19">
        <f>IF(Entrada!Q37&gt;=Entrada!Q44,Entrada!Q37+(Entrada!Q44/2),Entrada!Q44+(Entrada!Q37/2))</f>
        <v>17</v>
      </c>
      <c r="R16" s="19">
        <f>IF(Entrada!R37&gt;=Entrada!R44,Entrada!R37+(Entrada!R44/2),Entrada!R44+(Entrada!R37/2))</f>
        <v>17</v>
      </c>
      <c r="S16" s="19">
        <f>IF(Entrada!S37&gt;=Entrada!S44,Entrada!S37+(Entrada!S44/2),Entrada!S44+(Entrada!S37/2))</f>
        <v>18</v>
      </c>
      <c r="T16" s="19">
        <f>IF(Entrada!T37&gt;=Entrada!T44,Entrada!T37+(Entrada!T44/2),Entrada!T44+(Entrada!T37/2))</f>
        <v>21</v>
      </c>
      <c r="U16" s="19">
        <f>IF(Entrada!U37&gt;=Entrada!U44,Entrada!U37+(Entrada!U44/2),Entrada!U44+(Entrada!U37/2))</f>
        <v>22</v>
      </c>
      <c r="V16" s="19">
        <f>IF(Entrada!V37&gt;=Entrada!V44,Entrada!V37+(Entrada!V44/2),Entrada!V44+(Entrada!V37/2))</f>
        <v>17</v>
      </c>
      <c r="W16" s="19">
        <f>IF(Entrada!W37&gt;=Entrada!W44,Entrada!W37+(Entrada!W44/2),Entrada!W44+(Entrada!W37/2))</f>
        <v>19</v>
      </c>
      <c r="X16" s="20">
        <f>IF(Entrada!X37&gt;=Entrada!X44,Entrada!X37+(Entrada!X44/2),Entrada!X44+(Entrada!X37/2))</f>
        <v>20</v>
      </c>
    </row>
    <row r="17" spans="1:26">
      <c r="A17" s="482"/>
      <c r="B17" s="486"/>
      <c r="C17" s="34" t="s">
        <v>58</v>
      </c>
      <c r="D17" s="23">
        <f>IF(Entrada!D38&gt;=Entrada!D45,Entrada!D38+(Entrada!D45/2),Entrada!D45+(Entrada!D38/2))</f>
        <v>4</v>
      </c>
      <c r="E17" s="24">
        <f>IF(Entrada!E38&gt;=Entrada!E45,Entrada!E38+(Entrada!E45/2),Entrada!E45+(Entrada!E38/2))</f>
        <v>5</v>
      </c>
      <c r="F17" s="24">
        <f>IF(Entrada!F38&gt;=Entrada!F45,Entrada!F38+(Entrada!F45/2),Entrada!F45+(Entrada!F38/2))</f>
        <v>7</v>
      </c>
      <c r="G17" s="24">
        <f>IF(Entrada!G38&gt;=Entrada!G45,Entrada!G38+(Entrada!G45/2),Entrada!G45+(Entrada!G38/2))</f>
        <v>8</v>
      </c>
      <c r="H17" s="24">
        <f>IF(Entrada!H38&gt;=Entrada!H45,Entrada!H38+(Entrada!H45/2),Entrada!H45+(Entrada!H38/2))</f>
        <v>7</v>
      </c>
      <c r="I17" s="24">
        <f>IF(Entrada!I38&gt;=Entrada!I45,Entrada!I38+(Entrada!I45/2),Entrada!I45+(Entrada!I38/2))</f>
        <v>8</v>
      </c>
      <c r="J17" s="24">
        <f>IF(Entrada!J38&gt;=Entrada!J45,Entrada!J38+(Entrada!J45/2),Entrada!J45+(Entrada!J38/2))</f>
        <v>10</v>
      </c>
      <c r="K17" s="24">
        <f>IF(Entrada!K38&gt;=Entrada!K45,Entrada!K38+(Entrada!K45/2),Entrada!K45+(Entrada!K38/2))</f>
        <v>12</v>
      </c>
      <c r="L17" s="24">
        <f>IF(Entrada!L38&gt;=Entrada!L45,Entrada!L38+(Entrada!L45/2),Entrada!L45+(Entrada!L38/2))</f>
        <v>12</v>
      </c>
      <c r="M17" s="24">
        <f>IF(Entrada!M38&gt;=Entrada!M45,Entrada!M38+(Entrada!M45/2),Entrada!M45+(Entrada!M38/2))</f>
        <v>11</v>
      </c>
      <c r="N17" s="24">
        <f>IF(Entrada!N38&gt;=Entrada!N45,Entrada!N38+(Entrada!N45/2),Entrada!N45+(Entrada!N38/2))</f>
        <v>13</v>
      </c>
      <c r="O17" s="24">
        <f>IF(Entrada!O38&gt;=Entrada!O45,Entrada!O38+(Entrada!O45/2),Entrada!O45+(Entrada!O38/2))</f>
        <v>14</v>
      </c>
      <c r="P17" s="24">
        <f>IF(Entrada!P38&gt;=Entrada!P45,Entrada!P38+(Entrada!P45/2),Entrada!P45+(Entrada!P38/2))</f>
        <v>14</v>
      </c>
      <c r="Q17" s="24">
        <f>IF(Entrada!Q38&gt;=Entrada!Q45,Entrada!Q38+(Entrada!Q45/2),Entrada!Q45+(Entrada!Q38/2))</f>
        <v>17</v>
      </c>
      <c r="R17" s="24">
        <f>IF(Entrada!R38&gt;=Entrada!R45,Entrada!R38+(Entrada!R45/2),Entrada!R45+(Entrada!R38/2))</f>
        <v>17</v>
      </c>
      <c r="S17" s="24">
        <f>IF(Entrada!S38&gt;=Entrada!S45,Entrada!S38+(Entrada!S45/2),Entrada!S45+(Entrada!S38/2))</f>
        <v>18</v>
      </c>
      <c r="T17" s="24">
        <f>IF(Entrada!T38&gt;=Entrada!T45,Entrada!T38+(Entrada!T45/2),Entrada!T45+(Entrada!T38/2))</f>
        <v>21</v>
      </c>
      <c r="U17" s="24">
        <f>IF(Entrada!U38&gt;=Entrada!U45,Entrada!U38+(Entrada!U45/2),Entrada!U45+(Entrada!U38/2))</f>
        <v>22</v>
      </c>
      <c r="V17" s="24">
        <f>IF(Entrada!V38&gt;=Entrada!V45,Entrada!V38+(Entrada!V45/2),Entrada!V45+(Entrada!V38/2))</f>
        <v>17</v>
      </c>
      <c r="W17" s="24">
        <f>IF(Entrada!W38&gt;=Entrada!W45,Entrada!W38+(Entrada!W45/2),Entrada!W45+(Entrada!W38/2))</f>
        <v>19</v>
      </c>
      <c r="X17" s="25">
        <f>IF(Entrada!X38&gt;=Entrada!X45,Entrada!X38+(Entrada!X45/2),Entrada!X45+(Entrada!X38/2))</f>
        <v>20</v>
      </c>
    </row>
    <row r="18" spans="1:26">
      <c r="A18" s="487" t="s">
        <v>59</v>
      </c>
      <c r="B18" s="35" t="s">
        <v>41</v>
      </c>
      <c r="C18" s="35" t="s">
        <v>2</v>
      </c>
      <c r="D18" s="36">
        <v>50</v>
      </c>
      <c r="E18" s="37">
        <v>63</v>
      </c>
      <c r="F18" s="37">
        <v>80</v>
      </c>
      <c r="G18" s="37">
        <v>100</v>
      </c>
      <c r="H18" s="37">
        <v>125</v>
      </c>
      <c r="I18" s="37">
        <v>160</v>
      </c>
      <c r="J18" s="37">
        <v>200</v>
      </c>
      <c r="K18" s="37">
        <v>250</v>
      </c>
      <c r="L18" s="37">
        <v>315</v>
      </c>
      <c r="M18" s="37">
        <v>400</v>
      </c>
      <c r="N18" s="37">
        <v>500</v>
      </c>
      <c r="O18" s="37">
        <v>630</v>
      </c>
      <c r="P18" s="37">
        <v>800</v>
      </c>
      <c r="Q18" s="37">
        <v>1000</v>
      </c>
      <c r="R18" s="37">
        <v>1250</v>
      </c>
      <c r="S18" s="37">
        <v>1600</v>
      </c>
      <c r="T18" s="37">
        <v>2000</v>
      </c>
      <c r="U18" s="37">
        <v>2500</v>
      </c>
      <c r="V18" s="37">
        <v>3150</v>
      </c>
      <c r="W18" s="37">
        <v>4000</v>
      </c>
      <c r="X18" s="38">
        <v>5000</v>
      </c>
      <c r="Y18" s="39" t="s">
        <v>60</v>
      </c>
      <c r="Z18" s="39" t="s">
        <v>61</v>
      </c>
    </row>
    <row r="19" spans="1:26">
      <c r="A19" s="411"/>
      <c r="B19" s="40" t="s">
        <v>42</v>
      </c>
      <c r="C19" s="41" t="s">
        <v>43</v>
      </c>
      <c r="D19" s="42">
        <f>Entrada!D27+D5</f>
        <v>15</v>
      </c>
      <c r="E19" s="42">
        <f>Entrada!E27+E5</f>
        <v>16</v>
      </c>
      <c r="F19" s="42">
        <f>Entrada!F27+F5</f>
        <v>23.5</v>
      </c>
      <c r="G19" s="42">
        <f>Entrada!G27+G5</f>
        <v>29.5</v>
      </c>
      <c r="H19" s="42">
        <f>Entrada!H27+H5</f>
        <v>26</v>
      </c>
      <c r="I19" s="42">
        <f>Entrada!I27+I5</f>
        <v>33</v>
      </c>
      <c r="J19" s="42">
        <f>Entrada!J27+J5</f>
        <v>36</v>
      </c>
      <c r="K19" s="42">
        <f>Entrada!K27+K5</f>
        <v>42</v>
      </c>
      <c r="L19" s="42">
        <f>Entrada!L27+L5</f>
        <v>44.5</v>
      </c>
      <c r="M19" s="42">
        <f>Entrada!M27+M5</f>
        <v>49.5</v>
      </c>
      <c r="N19" s="42">
        <f>Entrada!N27+N5</f>
        <v>57.5</v>
      </c>
      <c r="O19" s="42">
        <f>Entrada!O27+O5</f>
        <v>58.5</v>
      </c>
      <c r="P19" s="42">
        <f>Entrada!P27+P5</f>
        <v>62</v>
      </c>
      <c r="Q19" s="42">
        <f>Entrada!Q27+Q5</f>
        <v>69</v>
      </c>
      <c r="R19" s="42">
        <f>Entrada!R27+R5</f>
        <v>70.5</v>
      </c>
      <c r="S19" s="42">
        <f>Entrada!S27+S5</f>
        <v>72.5</v>
      </c>
      <c r="T19" s="42">
        <f>Entrada!T27+T5</f>
        <v>70</v>
      </c>
      <c r="U19" s="42">
        <f>Entrada!U27+U5</f>
        <v>63</v>
      </c>
      <c r="V19" s="42">
        <f>Entrada!V27+V5</f>
        <v>59</v>
      </c>
      <c r="W19" s="42">
        <f>Entrada!W27+W5</f>
        <v>68</v>
      </c>
      <c r="X19" s="43">
        <f>Entrada!X27+X5</f>
        <v>72</v>
      </c>
      <c r="Y19" s="6"/>
      <c r="Z19" s="44"/>
    </row>
    <row r="20" spans="1:26">
      <c r="A20" s="411"/>
      <c r="B20" s="477" t="s">
        <v>44</v>
      </c>
      <c r="C20" s="45" t="s">
        <v>45</v>
      </c>
      <c r="D20" s="46">
        <f>((Entrada!D27+Entrada!D28)/2)+D6+$Z$20+10*LOG(Entrada!$T$14/Entrada!$O$11)</f>
        <v>30.746146587338146</v>
      </c>
      <c r="E20" s="47">
        <f>((Entrada!E27+Entrada!E28)/2)+E6+$Z$20+10*LOG(Entrada!$T$14/Entrada!$O$11)</f>
        <v>34.246146587338146</v>
      </c>
      <c r="F20" s="47">
        <f>((Entrada!F27+Entrada!F28)/2)+F6+$Z$20+10*LOG(Entrada!$T$14/Entrada!$O$11)</f>
        <v>40.246146587338146</v>
      </c>
      <c r="G20" s="47">
        <f>((Entrada!G27+Entrada!G28)/2)+G6+$Z$20+10*LOG(Entrada!$T$14/Entrada!$O$11)</f>
        <v>45.746146587338146</v>
      </c>
      <c r="H20" s="47">
        <f>((Entrada!H27+Entrada!H28)/2)+H6+$Z$20+10*LOG(Entrada!$T$14/Entrada!$O$11)</f>
        <v>41.246146587338146</v>
      </c>
      <c r="I20" s="47">
        <f>((Entrada!I27+Entrada!I28)/2)+I6+$Z$20+10*LOG(Entrada!$T$14/Entrada!$O$11)</f>
        <v>48.746146587338146</v>
      </c>
      <c r="J20" s="47">
        <f>((Entrada!J27+Entrada!J28)/2)+J6+$Z$20+10*LOG(Entrada!$T$14/Entrada!$O$11)</f>
        <v>53.746146587338146</v>
      </c>
      <c r="K20" s="47">
        <f>((Entrada!K27+Entrada!K28)/2)+K6+$Z$20+10*LOG(Entrada!$T$14/Entrada!$O$11)</f>
        <v>57.746146587338146</v>
      </c>
      <c r="L20" s="47">
        <f>((Entrada!L27+Entrada!L28)/2)+L6+$Z$20+10*LOG(Entrada!$T$14/Entrada!$O$11)</f>
        <v>59.746146587338146</v>
      </c>
      <c r="M20" s="47">
        <f>((Entrada!M27+Entrada!M28)/2)+M6+$Z$20+10*LOG(Entrada!$T$14/Entrada!$O$11)</f>
        <v>64.246146587338146</v>
      </c>
      <c r="N20" s="47">
        <f>((Entrada!N27+Entrada!N28)/2)+N6+$Z$20+10*LOG(Entrada!$T$14/Entrada!$O$11)</f>
        <v>73.246146587338146</v>
      </c>
      <c r="O20" s="47">
        <f>((Entrada!O27+Entrada!O28)/2)+O6+$Z$20+10*LOG(Entrada!$T$14/Entrada!$O$11)</f>
        <v>74.746146587338146</v>
      </c>
      <c r="P20" s="47">
        <f>((Entrada!P27+Entrada!P28)/2)+P6+$Z$20+10*LOG(Entrada!$T$14/Entrada!$O$11)</f>
        <v>77.746146587338146</v>
      </c>
      <c r="Q20" s="47">
        <f>((Entrada!Q27+Entrada!Q28)/2)+Q6+$Z$20+10*LOG(Entrada!$T$14/Entrada!$O$11)</f>
        <v>86.246146587338146</v>
      </c>
      <c r="R20" s="47">
        <f>((Entrada!R27+Entrada!R28)/2)+R6+$Z$20+10*LOG(Entrada!$T$14/Entrada!$O$11)</f>
        <v>86.246146587338146</v>
      </c>
      <c r="S20" s="47">
        <f>((Entrada!S27+Entrada!S28)/2)+S6+$Z$20+10*LOG(Entrada!$T$14/Entrada!$O$11)</f>
        <v>88.746146587338146</v>
      </c>
      <c r="T20" s="47">
        <f>((Entrada!T27+Entrada!T28)/2)+T6+$Z$20+10*LOG(Entrada!$T$14/Entrada!$O$11)</f>
        <v>89.246146587338146</v>
      </c>
      <c r="U20" s="47">
        <f>((Entrada!U27+Entrada!U28)/2)+U6+$Z$20+10*LOG(Entrada!$T$14/Entrada!$O$11)</f>
        <v>82.746146587338146</v>
      </c>
      <c r="V20" s="47">
        <f>((Entrada!V27+Entrada!V28)/2)+V6+$Z$20+10*LOG(Entrada!$T$14/Entrada!$O$11)</f>
        <v>76.246146587338146</v>
      </c>
      <c r="W20" s="47">
        <f>((Entrada!W27+Entrada!W28)/2)+W6+$Z$20+10*LOG(Entrada!$T$14/Entrada!$O$11)</f>
        <v>86.246146587338146</v>
      </c>
      <c r="X20" s="48">
        <f>((Entrada!X27+Entrada!X28)/2)+X6+$Z$20+10*LOG(Entrada!$T$14/Entrada!$O$11)</f>
        <v>90.746146587338146</v>
      </c>
      <c r="Y20" s="49">
        <f>LOG(Entrada!M19/Entrada!L19)</f>
        <v>-6.6946789630613221E-2</v>
      </c>
      <c r="Z20" s="50">
        <f>IF(Entrada!J11="T",5.7+5.7*(Y20^2),8.7+5.7*(Y20^2))</f>
        <v>8.7255466740585188</v>
      </c>
    </row>
    <row r="21" spans="1:26">
      <c r="A21" s="411"/>
      <c r="B21" s="438"/>
      <c r="C21" s="51" t="s">
        <v>46</v>
      </c>
      <c r="D21" s="46">
        <f>((Entrada!D27+Entrada!D29)/2)+D7+$Z$21+10*LOG(Entrada!$T$14/Entrada!$O$11)</f>
        <v>31.739769388990922</v>
      </c>
      <c r="E21" s="47">
        <f>((Entrada!E27+Entrada!E29)/2)+E7+$Z$21+10*LOG(Entrada!$T$14/Entrada!$O$11)</f>
        <v>36.239769388990922</v>
      </c>
      <c r="F21" s="47">
        <f>((Entrada!F27+Entrada!F29)/2)+F7+$Z$21+10*LOG(Entrada!$T$14/Entrada!$O$11)</f>
        <v>39.239769388990922</v>
      </c>
      <c r="G21" s="47">
        <f>((Entrada!G27+Entrada!G29)/2)+G7+$Z$21+10*LOG(Entrada!$T$14/Entrada!$O$11)</f>
        <v>44.239769388990922</v>
      </c>
      <c r="H21" s="47">
        <f>((Entrada!H27+Entrada!H29)/2)+H7+$Z$21+10*LOG(Entrada!$T$14/Entrada!$O$11)</f>
        <v>43.239769388990922</v>
      </c>
      <c r="I21" s="47">
        <f>((Entrada!I27+Entrada!I29)/2)+I7+$Z$21+10*LOG(Entrada!$T$14/Entrada!$O$11)</f>
        <v>53.739769388990922</v>
      </c>
      <c r="J21" s="47">
        <f>((Entrada!J27+Entrada!J29)/2)+J7+$Z$21+10*LOG(Entrada!$T$14/Entrada!$O$11)</f>
        <v>62.239769388990922</v>
      </c>
      <c r="K21" s="47">
        <f>((Entrada!K27+Entrada!K29)/2)+K7+$Z$21+10*LOG(Entrada!$T$14/Entrada!$O$11)</f>
        <v>67.739769388990922</v>
      </c>
      <c r="L21" s="47">
        <f>((Entrada!L27+Entrada!L29)/2)+L7+$Z$21+10*LOG(Entrada!$T$14/Entrada!$O$11)</f>
        <v>69.739769388990922</v>
      </c>
      <c r="M21" s="47">
        <f>((Entrada!M27+Entrada!M29)/2)+M7+$Z$21+10*LOG(Entrada!$T$14/Entrada!$O$11)</f>
        <v>71.739769388990922</v>
      </c>
      <c r="N21" s="47">
        <f>((Entrada!N27+Entrada!N29)/2)+N7+$Z$21+10*LOG(Entrada!$T$14/Entrada!$O$11)</f>
        <v>79.239769388990922</v>
      </c>
      <c r="O21" s="47">
        <f>((Entrada!O27+Entrada!O29)/2)+O7+$Z$21+10*LOG(Entrada!$T$14/Entrada!$O$11)</f>
        <v>82.239769388990922</v>
      </c>
      <c r="P21" s="47">
        <f>((Entrada!P27+Entrada!P29)/2)+P7+$Z$21+10*LOG(Entrada!$T$14/Entrada!$O$11)</f>
        <v>85.239769388990922</v>
      </c>
      <c r="Q21" s="47">
        <f>((Entrada!Q27+Entrada!Q29)/2)+Q7+$Z$21+10*LOG(Entrada!$T$14/Entrada!$O$11)</f>
        <v>92.239769388990922</v>
      </c>
      <c r="R21" s="47">
        <f>((Entrada!R27+Entrada!R29)/2)+R7+$Z$21+10*LOG(Entrada!$T$14/Entrada!$O$11)</f>
        <v>92.739769388990922</v>
      </c>
      <c r="S21" s="47">
        <f>((Entrada!S27+Entrada!S29)/2)+S7+$Z$21+10*LOG(Entrada!$T$14/Entrada!$O$11)</f>
        <v>94.739769388990922</v>
      </c>
      <c r="T21" s="47">
        <f>((Entrada!T27+Entrada!T29)/2)+T7+$Z$21+10*LOG(Entrada!$T$14/Entrada!$O$11)</f>
        <v>94.239769388990922</v>
      </c>
      <c r="U21" s="47">
        <f>((Entrada!U27+Entrada!U29)/2)+U7+$Z$21+10*LOG(Entrada!$T$14/Entrada!$O$11)</f>
        <v>86.739769388990922</v>
      </c>
      <c r="V21" s="47">
        <f>((Entrada!V27+Entrada!V29)/2)+V7+$Z$21+10*LOG(Entrada!$T$14/Entrada!$O$11)</f>
        <v>81.239769388990922</v>
      </c>
      <c r="W21" s="47">
        <f>((Entrada!W27+Entrada!W29)/2)+W7+$Z$21+10*LOG(Entrada!$T$14/Entrada!$O$11)</f>
        <v>89.739769388990922</v>
      </c>
      <c r="X21" s="48">
        <f>((Entrada!X27+Entrada!X29)/2)+X7+$Z$21+10*LOG(Entrada!$T$14/Entrada!$O$11)</f>
        <v>94.239769388990922</v>
      </c>
      <c r="Y21" s="52">
        <f>LOG(Entrada!N19/Entrada!L19)</f>
        <v>5.7991946977686733E-2</v>
      </c>
      <c r="Z21" s="53">
        <f>IF(Entrada!J12="T",5.7+5.7*(Y21^2),8.7+5.7*(Y21^2))</f>
        <v>8.719169475711297</v>
      </c>
    </row>
    <row r="22" spans="1:26">
      <c r="A22" s="411"/>
      <c r="B22" s="438"/>
      <c r="C22" s="51" t="s">
        <v>47</v>
      </c>
      <c r="D22" s="46">
        <f>((Entrada!D27+Entrada!D30)/2)+D8+$Z$22+10*LOG(Entrada!$T$14/Entrada!$O$12)</f>
        <v>37.737263502895544</v>
      </c>
      <c r="E22" s="47">
        <f>((Entrada!E27+Entrada!E30)/2)+E8+$Z$22+10*LOG(Entrada!$T$14/Entrada!$O$12)</f>
        <v>41.237263502895544</v>
      </c>
      <c r="F22" s="47">
        <f>((Entrada!F27+Entrada!F30)/2)+F8+$Z$22+10*LOG(Entrada!$T$14/Entrada!$O$12)</f>
        <v>48.237263502895544</v>
      </c>
      <c r="G22" s="47">
        <f>((Entrada!G27+Entrada!G30)/2)+G8+$Z$22+10*LOG(Entrada!$T$14/Entrada!$O$12)</f>
        <v>55.737263502895544</v>
      </c>
      <c r="H22" s="47">
        <f>((Entrada!H27+Entrada!H30)/2)+H8+$Z$22+10*LOG(Entrada!$T$14/Entrada!$O$12)</f>
        <v>53.737263502895544</v>
      </c>
      <c r="I22" s="47">
        <f>((Entrada!I27+Entrada!I30)/2)+I8+$Z$22+10*LOG(Entrada!$T$14/Entrada!$O$12)</f>
        <v>57.237263502895544</v>
      </c>
      <c r="J22" s="47">
        <f>((Entrada!J27+Entrada!J30)/2)+J8+$Z$22+10*LOG(Entrada!$T$14/Entrada!$O$12)</f>
        <v>64.237263502895544</v>
      </c>
      <c r="K22" s="47">
        <f>((Entrada!K27+Entrada!K30)/2)+K8+$Z$22+10*LOG(Entrada!$T$14/Entrada!$O$12)</f>
        <v>69.237263502895544</v>
      </c>
      <c r="L22" s="47">
        <f>((Entrada!L27+Entrada!L30)/2)+L8+$Z$22+10*LOG(Entrada!$T$14/Entrada!$O$12)</f>
        <v>71.237263502895544</v>
      </c>
      <c r="M22" s="47">
        <f>((Entrada!M27+Entrada!M30)/2)+M8+$Z$22+10*LOG(Entrada!$T$14/Entrada!$O$12)</f>
        <v>74.237263502895544</v>
      </c>
      <c r="N22" s="47">
        <f>((Entrada!N27+Entrada!N30)/2)+N8+$Z$22+10*LOG(Entrada!$T$14/Entrada!$O$12)</f>
        <v>81.737263502895544</v>
      </c>
      <c r="O22" s="47">
        <f>((Entrada!O27+Entrada!O30)/2)+O8+$Z$22+10*LOG(Entrada!$T$14/Entrada!$O$12)</f>
        <v>84.237263502895544</v>
      </c>
      <c r="P22" s="47">
        <f>((Entrada!P27+Entrada!P30)/2)+P8+$Z$22+10*LOG(Entrada!$T$14/Entrada!$O$12)</f>
        <v>86.237263502895544</v>
      </c>
      <c r="Q22" s="47">
        <f>((Entrada!Q27+Entrada!Q30)/2)+Q8+$Z$22+10*LOG(Entrada!$T$14/Entrada!$O$12)</f>
        <v>94.237263502895544</v>
      </c>
      <c r="R22" s="47">
        <f>((Entrada!R27+Entrada!R30)/2)+R8+$Z$22+10*LOG(Entrada!$T$14/Entrada!$O$12)</f>
        <v>95.237263502895544</v>
      </c>
      <c r="S22" s="47">
        <f>((Entrada!S27+Entrada!S30)/2)+S8+$Z$22+10*LOG(Entrada!$T$14/Entrada!$O$12)</f>
        <v>98.737263502895544</v>
      </c>
      <c r="T22" s="47">
        <f>((Entrada!T27+Entrada!T30)/2)+T8+$Z$22+10*LOG(Entrada!$T$14/Entrada!$O$12)</f>
        <v>102.73726350289554</v>
      </c>
      <c r="U22" s="47">
        <f>((Entrada!U27+Entrada!U30)/2)+U8+$Z$22+10*LOG(Entrada!$T$14/Entrada!$O$12)</f>
        <v>101.23726350289554</v>
      </c>
      <c r="V22" s="47">
        <f>((Entrada!V27+Entrada!V30)/2)+V8+$Z$22+10*LOG(Entrada!$T$14/Entrada!$O$12)</f>
        <v>95.237263502895544</v>
      </c>
      <c r="W22" s="47">
        <f>((Entrada!W27+Entrada!W30)/2)+W8+$Z$22+10*LOG(Entrada!$T$14/Entrada!$O$12)</f>
        <v>102.73726350289554</v>
      </c>
      <c r="X22" s="48">
        <f>((Entrada!X27+Entrada!X30)/2)+X8+$Z$22+10*LOG(Entrada!$T$14/Entrada!$O$12)</f>
        <v>107.23726350289554</v>
      </c>
      <c r="Y22" s="52">
        <f>LOG(Entrada!O19/Entrada!L19)</f>
        <v>0.75696195131370558</v>
      </c>
      <c r="Z22" s="53">
        <f>IF(Entrada!J13="T",5.7+5.7*(Y22^2),8.7+5.7*(Y22^2))</f>
        <v>11.96605095569892</v>
      </c>
    </row>
    <row r="23" spans="1:26">
      <c r="A23" s="411"/>
      <c r="B23" s="433"/>
      <c r="C23" s="54" t="s">
        <v>48</v>
      </c>
      <c r="D23" s="46">
        <f>((Entrada!D27+Entrada!D31)/2)+D9+$Z$23+10*LOG(Entrada!$T$14/Entrada!$O$12)</f>
        <v>27.479845857618827</v>
      </c>
      <c r="E23" s="47">
        <f>((Entrada!E27+Entrada!E31)/2)+E9+$Z$23+10*LOG(Entrada!$T$14/Entrada!$O$12)</f>
        <v>30.479845857618827</v>
      </c>
      <c r="F23" s="47">
        <f>((Entrada!F27+Entrada!F31)/2)+F9+$Z$23+10*LOG(Entrada!$T$14/Entrada!$O$12)</f>
        <v>35.479845857618827</v>
      </c>
      <c r="G23" s="47">
        <f>((Entrada!G27+Entrada!G31)/2)+G9+$Z$23+10*LOG(Entrada!$T$14/Entrada!$O$12)</f>
        <v>40.479845857618827</v>
      </c>
      <c r="H23" s="47">
        <f>((Entrada!H27+Entrada!H31)/2)+H9+$Z$23+10*LOG(Entrada!$T$14/Entrada!$O$12)</f>
        <v>36.479845857618827</v>
      </c>
      <c r="I23" s="47">
        <f>((Entrada!I27+Entrada!I31)/2)+I9+$Z$23+10*LOG(Entrada!$T$14/Entrada!$O$12)</f>
        <v>43.479845857618827</v>
      </c>
      <c r="J23" s="47">
        <f>((Entrada!J27+Entrada!J31)/2)+J9+$Z$23+10*LOG(Entrada!$T$14/Entrada!$O$12)</f>
        <v>47.479845857618827</v>
      </c>
      <c r="K23" s="47">
        <f>((Entrada!K27+Entrada!K31)/2)+K9+$Z$23+10*LOG(Entrada!$T$14/Entrada!$O$12)</f>
        <v>50.479845857618827</v>
      </c>
      <c r="L23" s="47">
        <f>((Entrada!L27+Entrada!L31)/2)+L9+$Z$23+10*LOG(Entrada!$T$14/Entrada!$O$12)</f>
        <v>52.479845857618827</v>
      </c>
      <c r="M23" s="47">
        <f>((Entrada!M27+Entrada!M31)/2)+M9+$Z$23+10*LOG(Entrada!$T$14/Entrada!$O$12)</f>
        <v>57.479845857618827</v>
      </c>
      <c r="N23" s="47">
        <f>((Entrada!N27+Entrada!N31)/2)+N9+$Z$23+10*LOG(Entrada!$T$14/Entrada!$O$12)</f>
        <v>65.479845857618827</v>
      </c>
      <c r="O23" s="47">
        <f>((Entrada!O27+Entrada!O31)/2)+O9+$Z$23+10*LOG(Entrada!$T$14/Entrada!$O$12)</f>
        <v>66.479845857618827</v>
      </c>
      <c r="P23" s="47">
        <f>((Entrada!P27+Entrada!P31)/2)+P9+$Z$23+10*LOG(Entrada!$T$14/Entrada!$O$12)</f>
        <v>69.479845857618827</v>
      </c>
      <c r="Q23" s="47">
        <f>((Entrada!Q27+Entrada!Q31)/2)+Q9+$Z$23+10*LOG(Entrada!$T$14/Entrada!$O$12)</f>
        <v>76.479845857618827</v>
      </c>
      <c r="R23" s="47">
        <f>((Entrada!R27+Entrada!R31)/2)+R9+$Z$23+10*LOG(Entrada!$T$14/Entrada!$O$12)</f>
        <v>76.479845857618827</v>
      </c>
      <c r="S23" s="47">
        <f>((Entrada!S27+Entrada!S31)/2)+S9+$Z$23+10*LOG(Entrada!$T$14/Entrada!$O$12)</f>
        <v>78.479845857618827</v>
      </c>
      <c r="T23" s="47">
        <f>((Entrada!T27+Entrada!T31)/2)+T9+$Z$23+10*LOG(Entrada!$T$14/Entrada!$O$12)</f>
        <v>77.479845857618827</v>
      </c>
      <c r="U23" s="47">
        <f>((Entrada!U27+Entrada!U31)/2)+U9+$Z$23+10*LOG(Entrada!$T$14/Entrada!$O$12)</f>
        <v>70.479845857618827</v>
      </c>
      <c r="V23" s="47">
        <f>((Entrada!V27+Entrada!V31)/2)+V9+$Z$23+10*LOG(Entrada!$T$14/Entrada!$O$12)</f>
        <v>66.479845857618827</v>
      </c>
      <c r="W23" s="47">
        <f>((Entrada!W27+Entrada!W31)/2)+W9+$Z$23+10*LOG(Entrada!$T$14/Entrada!$O$12)</f>
        <v>75.479845857618827</v>
      </c>
      <c r="X23" s="48">
        <f>((Entrada!X27+Entrada!X31)/2)+X9+$Z$23+10*LOG(Entrada!$T$14/Entrada!$O$12)</f>
        <v>79.479845857618827</v>
      </c>
      <c r="Y23" s="52">
        <f>LOG(Entrada!P19/Entrada!L19)</f>
        <v>-3.8918066030369673E-2</v>
      </c>
      <c r="Z23" s="53">
        <f>IF(Entrada!J14="T",5.7+5.7*(Y23^2),8.7+5.7*(Y23^2))</f>
        <v>8.7086333104222007</v>
      </c>
    </row>
    <row r="24" spans="1:26">
      <c r="A24" s="411"/>
      <c r="B24" s="477" t="s">
        <v>49</v>
      </c>
      <c r="C24" s="55" t="s">
        <v>50</v>
      </c>
      <c r="D24" s="46">
        <f>((Entrada!D28+Entrada!D27)/2)+D10+$Z$24+10*LOG(Entrada!$T$14/Entrada!$O$11)</f>
        <v>29.746146587338146</v>
      </c>
      <c r="E24" s="47">
        <f>((Entrada!E28+Entrada!E27)/2)+E10+$Z$24+10*LOG(Entrada!$T$14/Entrada!$O$11)</f>
        <v>30.746146587338146</v>
      </c>
      <c r="F24" s="47">
        <f>((Entrada!F28+Entrada!F27)/2)+F10+$Z$24+10*LOG(Entrada!$T$14/Entrada!$O$11)</f>
        <v>38.246146587338146</v>
      </c>
      <c r="G24" s="47">
        <f>((Entrada!G28+Entrada!G27)/2)+G10+$Z$24+10*LOG(Entrada!$T$14/Entrada!$O$11)</f>
        <v>44.246146587338146</v>
      </c>
      <c r="H24" s="47">
        <f>((Entrada!H28+Entrada!H27)/2)+H10+$Z$24+10*LOG(Entrada!$T$14/Entrada!$O$11)</f>
        <v>40.746146587338146</v>
      </c>
      <c r="I24" s="47">
        <f>((Entrada!I28+Entrada!I27)/2)+I10+$Z$24+10*LOG(Entrada!$T$14/Entrada!$O$11)</f>
        <v>47.746146587338146</v>
      </c>
      <c r="J24" s="47">
        <f>((Entrada!J28+Entrada!J27)/2)+J10+$Z$24+10*LOG(Entrada!$T$14/Entrada!$O$11)</f>
        <v>50.746146587338146</v>
      </c>
      <c r="K24" s="47">
        <f>((Entrada!K28+Entrada!K27)/2)+K10+$Z$24+10*LOG(Entrada!$T$14/Entrada!$O$11)</f>
        <v>56.746146587338146</v>
      </c>
      <c r="L24" s="47">
        <f>((Entrada!L28+Entrada!L27)/2)+L10+$Z$24+10*LOG(Entrada!$T$14/Entrada!$O$11)</f>
        <v>59.246146587338146</v>
      </c>
      <c r="M24" s="47">
        <f>((Entrada!M28+Entrada!M27)/2)+M10+$Z$24+10*LOG(Entrada!$T$14/Entrada!$O$11)</f>
        <v>64.246146587338146</v>
      </c>
      <c r="N24" s="47">
        <f>((Entrada!N28+Entrada!N27)/2)+N10+$Z$24+10*LOG(Entrada!$T$14/Entrada!$O$11)</f>
        <v>72.246146587338146</v>
      </c>
      <c r="O24" s="47">
        <f>((Entrada!O28+Entrada!O27)/2)+O10+$Z$24+10*LOG(Entrada!$T$14/Entrada!$O$11)</f>
        <v>73.246146587338146</v>
      </c>
      <c r="P24" s="47">
        <f>((Entrada!P28+Entrada!P27)/2)+P10+$Z$24+10*LOG(Entrada!$T$14/Entrada!$O$11)</f>
        <v>76.746146587338146</v>
      </c>
      <c r="Q24" s="47">
        <f>((Entrada!Q28+Entrada!Q27)/2)+Q10+$Z$24+10*LOG(Entrada!$T$14/Entrada!$O$11)</f>
        <v>83.746146587338146</v>
      </c>
      <c r="R24" s="47">
        <f>((Entrada!R28+Entrada!R27)/2)+R10+$Z$24+10*LOG(Entrada!$T$14/Entrada!$O$11)</f>
        <v>85.246146587338146</v>
      </c>
      <c r="S24" s="47">
        <f>((Entrada!S28+Entrada!S27)/2)+S10+$Z$24+10*LOG(Entrada!$T$14/Entrada!$O$11)</f>
        <v>87.246146587338146</v>
      </c>
      <c r="T24" s="47">
        <f>((Entrada!T28+Entrada!T27)/2)+T10+$Z$24+10*LOG(Entrada!$T$14/Entrada!$O$11)</f>
        <v>84.746146587338146</v>
      </c>
      <c r="U24" s="47">
        <f>((Entrada!U28+Entrada!U27)/2)+U10+$Z$24+10*LOG(Entrada!$T$14/Entrada!$O$11)</f>
        <v>77.746146587338146</v>
      </c>
      <c r="V24" s="47">
        <f>((Entrada!V28+Entrada!V27)/2)+V10+$Z$24+10*LOG(Entrada!$T$14/Entrada!$O$11)</f>
        <v>73.746146587338146</v>
      </c>
      <c r="W24" s="47">
        <f>((Entrada!W28+Entrada!W27)/2)+W10+$Z$24+10*LOG(Entrada!$T$14/Entrada!$O$11)</f>
        <v>82.746146587338146</v>
      </c>
      <c r="X24" s="48">
        <f>((Entrada!X28+Entrada!X27)/2)+X10+$Z$24+10*LOG(Entrada!$T$14/Entrada!$O$11)</f>
        <v>86.746146587338146</v>
      </c>
      <c r="Y24" s="52">
        <f>LOG(Entrada!$L$19/Entrada!M19)</f>
        <v>6.6946789630613221E-2</v>
      </c>
      <c r="Z24" s="53">
        <f>IF(Entrada!J11="T",5.7+5.7*(Y24^2),8.7+5.7*(Y24^2))</f>
        <v>8.7255466740585188</v>
      </c>
    </row>
    <row r="25" spans="1:26">
      <c r="A25" s="411"/>
      <c r="B25" s="438"/>
      <c r="C25" s="51" t="s">
        <v>51</v>
      </c>
      <c r="D25" s="46">
        <f>((Entrada!D29+Entrada!D27)/2)+D11+$Z$25+10*LOG(Entrada!$T$14/Entrada!$O$11)</f>
        <v>30.746146587338146</v>
      </c>
      <c r="E25" s="47">
        <f>((Entrada!E29+Entrada!E27)/2)+E11+$Z$25+10*LOG(Entrada!$T$14/Entrada!$O$11)</f>
        <v>32.746146587338146</v>
      </c>
      <c r="F25" s="47">
        <f>((Entrada!F29+Entrada!F27)/2)+F11+$Z$25+10*LOG(Entrada!$T$14/Entrada!$O$11)</f>
        <v>37.246146587338146</v>
      </c>
      <c r="G25" s="47">
        <f>((Entrada!G29+Entrada!G27)/2)+G11+$Z$25+10*LOG(Entrada!$T$14/Entrada!$O$11)</f>
        <v>42.746146587338146</v>
      </c>
      <c r="H25" s="47">
        <f>((Entrada!H29+Entrada!H27)/2)+H11+$Z$25+10*LOG(Entrada!$T$14/Entrada!$O$11)</f>
        <v>42.746146587338146</v>
      </c>
      <c r="I25" s="47">
        <f>((Entrada!I29+Entrada!I27)/2)+I11+$Z$25+10*LOG(Entrada!$T$14/Entrada!$O$11)</f>
        <v>52.746146587338146</v>
      </c>
      <c r="J25" s="47">
        <f>((Entrada!J29+Entrada!J27)/2)+J11+$Z$25+10*LOG(Entrada!$T$14/Entrada!$O$11)</f>
        <v>59.246146587338146</v>
      </c>
      <c r="K25" s="47">
        <f>((Entrada!K29+Entrada!K27)/2)+K11+$Z$25+10*LOG(Entrada!$T$14/Entrada!$O$11)</f>
        <v>66.746146587338146</v>
      </c>
      <c r="L25" s="47">
        <f>((Entrada!L29+Entrada!L27)/2)+L11+$Z$25+10*LOG(Entrada!$T$14/Entrada!$O$11)</f>
        <v>69.246146587338146</v>
      </c>
      <c r="M25" s="47">
        <f>((Entrada!M29+Entrada!M27)/2)+M11+$Z$25+10*LOG(Entrada!$T$14/Entrada!$O$11)</f>
        <v>71.746146587338146</v>
      </c>
      <c r="N25" s="47">
        <f>((Entrada!N29+Entrada!N27)/2)+N11+$Z$25+10*LOG(Entrada!$T$14/Entrada!$O$11)</f>
        <v>78.246146587338146</v>
      </c>
      <c r="O25" s="47">
        <f>((Entrada!O29+Entrada!O27)/2)+O11+$Z$25+10*LOG(Entrada!$T$14/Entrada!$O$11)</f>
        <v>80.746146587338146</v>
      </c>
      <c r="P25" s="47">
        <f>((Entrada!P29+Entrada!P27)/2)+P11+$Z$25+10*LOG(Entrada!$T$14/Entrada!$O$11)</f>
        <v>84.246146587338146</v>
      </c>
      <c r="Q25" s="47">
        <f>((Entrada!Q29+Entrada!Q27)/2)+Q11+$Z$25+10*LOG(Entrada!$T$14/Entrada!$O$11)</f>
        <v>89.746146587338146</v>
      </c>
      <c r="R25" s="47">
        <f>((Entrada!R29+Entrada!R27)/2)+R11+$Z$25+10*LOG(Entrada!$T$14/Entrada!$O$11)</f>
        <v>91.746146587338146</v>
      </c>
      <c r="S25" s="47">
        <f>((Entrada!S29+Entrada!S27)/2)+S11+$Z$25+10*LOG(Entrada!$T$14/Entrada!$O$11)</f>
        <v>93.246146587338146</v>
      </c>
      <c r="T25" s="47">
        <f>((Entrada!T29+Entrada!T27)/2)+T11+$Z$25+10*LOG(Entrada!$T$14/Entrada!$O$11)</f>
        <v>89.746146587338146</v>
      </c>
      <c r="U25" s="47">
        <f>((Entrada!U29+Entrada!U27)/2)+U11+$Z$25+10*LOG(Entrada!$T$14/Entrada!$O$11)</f>
        <v>81.746146587338146</v>
      </c>
      <c r="V25" s="47">
        <f>((Entrada!V29+Entrada!V27)/2)+V11+$Z$25+10*LOG(Entrada!$T$14/Entrada!$O$11)</f>
        <v>78.746146587338146</v>
      </c>
      <c r="W25" s="47">
        <f>((Entrada!W29+Entrada!W27)/2)+W11+$Z$25+10*LOG(Entrada!$T$14/Entrada!$O$11)</f>
        <v>86.246146587338146</v>
      </c>
      <c r="X25" s="48">
        <f>((Entrada!X29+Entrada!X27)/2)+X11+$Z$25+10*LOG(Entrada!$T$14/Entrada!$O$11)</f>
        <v>90.246146587338146</v>
      </c>
      <c r="Y25" s="52">
        <f>LOG(Entrada!$L$19/Entrada!M19)</f>
        <v>6.6946789630613221E-2</v>
      </c>
      <c r="Z25" s="53">
        <f>IF(Entrada!J12="T",5.7+5.7*(Y25^2),8.7+5.7*(Y25^2))</f>
        <v>8.7255466740585188</v>
      </c>
    </row>
    <row r="26" spans="1:26">
      <c r="A26" s="411"/>
      <c r="B26" s="438"/>
      <c r="C26" s="51" t="s">
        <v>52</v>
      </c>
      <c r="D26" s="46">
        <f>((Entrada!D30+Entrada!D27)/2)+D12+$Z$26+10*LOG(Entrada!$T$14/Entrada!$O$12)</f>
        <v>33.737263502895544</v>
      </c>
      <c r="E26" s="47">
        <f>((Entrada!E30+Entrada!E27)/2)+E12+$Z$26+10*LOG(Entrada!$T$14/Entrada!$O$12)</f>
        <v>32.737263502895544</v>
      </c>
      <c r="F26" s="47">
        <f>((Entrada!F30+Entrada!F27)/2)+F12+$Z$26+10*LOG(Entrada!$T$14/Entrada!$O$12)</f>
        <v>40.737263502895544</v>
      </c>
      <c r="G26" s="47">
        <f>((Entrada!G30+Entrada!G27)/2)+G12+$Z$26+10*LOG(Entrada!$T$14/Entrada!$O$12)</f>
        <v>48.737263502895544</v>
      </c>
      <c r="H26" s="47">
        <f>((Entrada!H30+Entrada!H27)/2)+H12+$Z$26+10*LOG(Entrada!$T$14/Entrada!$O$12)</f>
        <v>49.237263502895544</v>
      </c>
      <c r="I26" s="47">
        <f>((Entrada!I30+Entrada!I27)/2)+I12+$Z$26+10*LOG(Entrada!$T$14/Entrada!$O$12)</f>
        <v>51.237263502895544</v>
      </c>
      <c r="J26" s="47">
        <f>((Entrada!J30+Entrada!J27)/2)+J12+$Z$26+10*LOG(Entrada!$T$14/Entrada!$O$12)</f>
        <v>53.237263502895544</v>
      </c>
      <c r="K26" s="47">
        <f>((Entrada!K30+Entrada!K27)/2)+K12+$Z$26+10*LOG(Entrada!$T$14/Entrada!$O$12)</f>
        <v>61.237263502895544</v>
      </c>
      <c r="L26" s="47">
        <f>((Entrada!L30+Entrada!L27)/2)+L12+$Z$26+10*LOG(Entrada!$T$14/Entrada!$O$12)</f>
        <v>64.237263502895544</v>
      </c>
      <c r="M26" s="47">
        <f>((Entrada!M30+Entrada!M27)/2)+M12+$Z$26+10*LOG(Entrada!$T$14/Entrada!$O$12)</f>
        <v>68.737263502895544</v>
      </c>
      <c r="N26" s="47">
        <f>((Entrada!N30+Entrada!N27)/2)+N12+$Z$26+10*LOG(Entrada!$T$14/Entrada!$O$12)</f>
        <v>73.237263502895544</v>
      </c>
      <c r="O26" s="47">
        <f>((Entrada!O30+Entrada!O27)/2)+O12+$Z$26+10*LOG(Entrada!$T$14/Entrada!$O$12)</f>
        <v>74.237263502895544</v>
      </c>
      <c r="P26" s="47">
        <f>((Entrada!P30+Entrada!P27)/2)+P12+$Z$26+10*LOG(Entrada!$T$14/Entrada!$O$12)</f>
        <v>77.237263502895544</v>
      </c>
      <c r="Q26" s="47">
        <f>((Entrada!Q30+Entrada!Q27)/2)+Q12+$Z$26+10*LOG(Entrada!$T$14/Entrada!$O$12)</f>
        <v>80.737263502895544</v>
      </c>
      <c r="R26" s="47">
        <f>((Entrada!R30+Entrada!R27)/2)+R12+$Z$26+10*LOG(Entrada!$T$14/Entrada!$O$12)</f>
        <v>84.737263502895544</v>
      </c>
      <c r="S26" s="47">
        <f>((Entrada!S30+Entrada!S27)/2)+S12+$Z$26+10*LOG(Entrada!$T$14/Entrada!$O$12)</f>
        <v>86.737263502895544</v>
      </c>
      <c r="T26" s="47">
        <f>((Entrada!T30+Entrada!T27)/2)+T12+$Z$26+10*LOG(Entrada!$T$14/Entrada!$O$12)</f>
        <v>83.237263502895544</v>
      </c>
      <c r="U26" s="47">
        <f>((Entrada!U30+Entrada!U27)/2)+U12+$Z$26+10*LOG(Entrada!$T$14/Entrada!$O$12)</f>
        <v>80.237263502895544</v>
      </c>
      <c r="V26" s="47">
        <f>((Entrada!V30+Entrada!V27)/2)+V12+$Z$26+10*LOG(Entrada!$T$14/Entrada!$O$12)</f>
        <v>81.737263502895544</v>
      </c>
      <c r="W26" s="47">
        <f>((Entrada!W30+Entrada!W27)/2)+W12+$Z$26+10*LOG(Entrada!$T$14/Entrada!$O$12)</f>
        <v>86.237263502895544</v>
      </c>
      <c r="X26" s="48">
        <f>((Entrada!X30+Entrada!X27)/2)+X12+$Z$26+10*LOG(Entrada!$T$14/Entrada!$O$12)</f>
        <v>89.237263502895544</v>
      </c>
      <c r="Y26" s="52">
        <f>LOG(Entrada!$L$19/Entrada!O19)</f>
        <v>-0.75696195131370558</v>
      </c>
      <c r="Z26" s="53">
        <f>IF(Entrada!J13="T",5.7+5.7*(Y26^2),8.7+5.7*(Y26^2))</f>
        <v>11.96605095569892</v>
      </c>
    </row>
    <row r="27" spans="1:26">
      <c r="A27" s="411"/>
      <c r="B27" s="438"/>
      <c r="C27" s="56" t="s">
        <v>53</v>
      </c>
      <c r="D27" s="46">
        <f>((Entrada!D31+Entrada!D27)/2)+D13+$Z$27+10*LOG(Entrada!$T$14/Entrada!$O$12)</f>
        <v>28.479845857618827</v>
      </c>
      <c r="E27" s="47">
        <f>((Entrada!E31+Entrada!E27)/2)+E13+$Z$27+10*LOG(Entrada!$T$14/Entrada!$O$12)</f>
        <v>29.479845857618827</v>
      </c>
      <c r="F27" s="47">
        <f>((Entrada!F31+Entrada!F27)/2)+F13+$Z$27+10*LOG(Entrada!$T$14/Entrada!$O$12)</f>
        <v>36.979845857618827</v>
      </c>
      <c r="G27" s="47">
        <f>((Entrada!G31+Entrada!G27)/2)+G13+$Z$27+10*LOG(Entrada!$T$14/Entrada!$O$12)</f>
        <v>42.979845857618827</v>
      </c>
      <c r="H27" s="47">
        <f>((Entrada!H31+Entrada!H27)/2)+H13+$Z$27+10*LOG(Entrada!$T$14/Entrada!$O$12)</f>
        <v>39.479845857618827</v>
      </c>
      <c r="I27" s="47">
        <f>((Entrada!I31+Entrada!I27)/2)+I13+$Z$27+10*LOG(Entrada!$T$14/Entrada!$O$12)</f>
        <v>46.479845857618827</v>
      </c>
      <c r="J27" s="47">
        <f>((Entrada!J31+Entrada!J27)/2)+J13+$Z$27+10*LOG(Entrada!$T$14/Entrada!$O$12)</f>
        <v>49.479845857618827</v>
      </c>
      <c r="K27" s="47">
        <f>((Entrada!K31+Entrada!K27)/2)+K13+$Z$27+10*LOG(Entrada!$T$14/Entrada!$O$12)</f>
        <v>55.479845857618827</v>
      </c>
      <c r="L27" s="47">
        <f>((Entrada!L31+Entrada!L27)/2)+L13+$Z$27+10*LOG(Entrada!$T$14/Entrada!$O$12)</f>
        <v>57.979845857618827</v>
      </c>
      <c r="M27" s="47">
        <f>((Entrada!M31+Entrada!M27)/2)+M13+$Z$27+10*LOG(Entrada!$T$14/Entrada!$O$12)</f>
        <v>62.979845857618827</v>
      </c>
      <c r="N27" s="47">
        <f>((Entrada!N31+Entrada!N27)/2)+N13+$Z$27+10*LOG(Entrada!$T$14/Entrada!$O$12)</f>
        <v>70.979845857618827</v>
      </c>
      <c r="O27" s="47">
        <f>((Entrada!O31+Entrada!O27)/2)+O13+$Z$27+10*LOG(Entrada!$T$14/Entrada!$O$12)</f>
        <v>71.979845857618827</v>
      </c>
      <c r="P27" s="47">
        <f>((Entrada!P31+Entrada!P27)/2)+P13+$Z$27+10*LOG(Entrada!$T$14/Entrada!$O$12)</f>
        <v>75.479845857618827</v>
      </c>
      <c r="Q27" s="47">
        <f>((Entrada!Q31+Entrada!Q27)/2)+Q13+$Z$27+10*LOG(Entrada!$T$14/Entrada!$O$12)</f>
        <v>82.479845857618827</v>
      </c>
      <c r="R27" s="47">
        <f>((Entrada!R31+Entrada!R27)/2)+R13+$Z$27+10*LOG(Entrada!$T$14/Entrada!$O$12)</f>
        <v>83.979845857618827</v>
      </c>
      <c r="S27" s="47">
        <f>((Entrada!S31+Entrada!S27)/2)+S13+$Z$27+10*LOG(Entrada!$T$14/Entrada!$O$12)</f>
        <v>85.979845857618827</v>
      </c>
      <c r="T27" s="47">
        <f>((Entrada!T31+Entrada!T27)/2)+T13+$Z$27+10*LOG(Entrada!$T$14/Entrada!$O$12)</f>
        <v>83.479845857618827</v>
      </c>
      <c r="U27" s="47">
        <f>((Entrada!U31+Entrada!U27)/2)+U13+$Z$27+10*LOG(Entrada!$T$14/Entrada!$O$12)</f>
        <v>76.479845857618827</v>
      </c>
      <c r="V27" s="47">
        <f>((Entrada!V31+Entrada!V27)/2)+V13+$Z$27+10*LOG(Entrada!$T$14/Entrada!$O$12)</f>
        <v>72.479845857618827</v>
      </c>
      <c r="W27" s="47">
        <f>((Entrada!W31+Entrada!W27)/2)+W13+$Z$27+10*LOG(Entrada!$T$14/Entrada!$O$12)</f>
        <v>81.479845857618827</v>
      </c>
      <c r="X27" s="48">
        <f>((Entrada!X31+Entrada!X27)/2)+X13+$Z$27+10*LOG(Entrada!$T$14/Entrada!$O$12)</f>
        <v>85.479845857618827</v>
      </c>
      <c r="Y27" s="52">
        <f>LOG(Entrada!$L$19/Entrada!P19)</f>
        <v>3.8918066030369659E-2</v>
      </c>
      <c r="Z27" s="53">
        <f>IF(Entrada!J14="T",5.7+5.7*(Y27^2),8.7+5.7*(Y27^2))</f>
        <v>8.7086333104222007</v>
      </c>
    </row>
    <row r="28" spans="1:26">
      <c r="A28" s="411"/>
      <c r="B28" s="477" t="s">
        <v>54</v>
      </c>
      <c r="C28" s="57" t="s">
        <v>55</v>
      </c>
      <c r="D28" s="58">
        <f>((Entrada!D28+Entrada!D28)/2)+D14+$Z$28+10*LOG(Entrada!$T$14/Entrada!$O$11)</f>
        <v>31.890936690021633</v>
      </c>
      <c r="E28" s="47">
        <f>((Entrada!E28+Entrada!E28)/2)+E14+$Z$28+10*LOG(Entrada!$T$14/Entrada!$O$11)</f>
        <v>35.390936690021633</v>
      </c>
      <c r="F28" s="47">
        <f>((Entrada!F28+Entrada!F28)/2)+F14+$Z$28+10*LOG(Entrada!$T$14/Entrada!$O$11)</f>
        <v>41.390936690021633</v>
      </c>
      <c r="G28" s="47">
        <f>((Entrada!G28+Entrada!G28)/2)+G14+$Z$28+10*LOG(Entrada!$T$14/Entrada!$O$11)</f>
        <v>46.890936690021633</v>
      </c>
      <c r="H28" s="47">
        <f>((Entrada!H28+Entrada!H28)/2)+H14+$Z$28+10*LOG(Entrada!$T$14/Entrada!$O$11)</f>
        <v>42.390936690021633</v>
      </c>
      <c r="I28" s="47">
        <f>((Entrada!I28+Entrada!I28)/2)+I14+$Z$28+10*LOG(Entrada!$T$14/Entrada!$O$11)</f>
        <v>49.890936690021633</v>
      </c>
      <c r="J28" s="47">
        <f>((Entrada!J28+Entrada!J28)/2)+J14+$Z$28+10*LOG(Entrada!$T$14/Entrada!$O$11)</f>
        <v>54.890936690021633</v>
      </c>
      <c r="K28" s="47">
        <f>((Entrada!K28+Entrada!K28)/2)+K14+$Z$28+10*LOG(Entrada!$T$14/Entrada!$O$11)</f>
        <v>58.890936690021633</v>
      </c>
      <c r="L28" s="47">
        <f>((Entrada!L28+Entrada!L28)/2)+L14+$Z$28+10*LOG(Entrada!$T$14/Entrada!$O$11)</f>
        <v>60.890936690021633</v>
      </c>
      <c r="M28" s="47">
        <f>((Entrada!M28+Entrada!M28)/2)+M14+$Z$28+10*LOG(Entrada!$T$14/Entrada!$O$11)</f>
        <v>65.390936690021633</v>
      </c>
      <c r="N28" s="47">
        <f>((Entrada!N28+Entrada!N28)/2)+N14+$Z$28+10*LOG(Entrada!$T$14/Entrada!$O$11)</f>
        <v>74.390936690021633</v>
      </c>
      <c r="O28" s="47">
        <f>((Entrada!O28+Entrada!O28)/2)+O14+$Z$28+10*LOG(Entrada!$T$14/Entrada!$O$11)</f>
        <v>75.890936690021633</v>
      </c>
      <c r="P28" s="47">
        <f>((Entrada!P28+Entrada!P28)/2)+P14+$Z$28+10*LOG(Entrada!$T$14/Entrada!$O$11)</f>
        <v>78.890936690021633</v>
      </c>
      <c r="Q28" s="47">
        <f>((Entrada!Q28+Entrada!Q28)/2)+Q14+$Z$28+10*LOG(Entrada!$T$14/Entrada!$O$11)</f>
        <v>87.390936690021633</v>
      </c>
      <c r="R28" s="47">
        <f>((Entrada!R28+Entrada!R28)/2)+R14+$Z$28+10*LOG(Entrada!$T$14/Entrada!$O$11)</f>
        <v>87.390936690021633</v>
      </c>
      <c r="S28" s="47">
        <f>((Entrada!S28+Entrada!S28)/2)+S14+$Z$28+10*LOG(Entrada!$T$14/Entrada!$O$11)</f>
        <v>89.890936690021633</v>
      </c>
      <c r="T28" s="47">
        <f>((Entrada!T28+Entrada!T28)/2)+T14+$Z$28+10*LOG(Entrada!$T$14/Entrada!$O$11)</f>
        <v>90.390936690021633</v>
      </c>
      <c r="U28" s="47">
        <f>((Entrada!U28+Entrada!U28)/2)+U14+$Z$28+10*LOG(Entrada!$T$14/Entrada!$O$11)</f>
        <v>83.890936690021633</v>
      </c>
      <c r="V28" s="47">
        <f>((Entrada!V28+Entrada!V28)/2)+V14+$Z$28+10*LOG(Entrada!$T$14/Entrada!$O$11)</f>
        <v>77.390936690021633</v>
      </c>
      <c r="W28" s="47">
        <f>((Entrada!W28+Entrada!W28)/2)+W14+$Z$28+10*LOG(Entrada!$T$14/Entrada!$O$11)</f>
        <v>87.390936690021633</v>
      </c>
      <c r="X28" s="48">
        <f>((Entrada!X28+Entrada!X28)/2)+X14+$Z$28+10*LOG(Entrada!$T$14/Entrada!$O$11)</f>
        <v>91.890936690021633</v>
      </c>
      <c r="Y28" s="52">
        <f>LOG(Entrada!L19/Entrada!M19)</f>
        <v>6.6946789630613221E-2</v>
      </c>
      <c r="Z28" s="53">
        <f>IF(Entrada!J11="T",5.7+(14.1*Y28)+(5.7*(Y28^2)),8.7+(17.1*Y28)+(5.7*(Y28^2)))</f>
        <v>9.8703367767420058</v>
      </c>
    </row>
    <row r="29" spans="1:26">
      <c r="A29" s="411"/>
      <c r="B29" s="438"/>
      <c r="C29" s="59" t="s">
        <v>56</v>
      </c>
      <c r="D29" s="58">
        <f>((Entrada!D29+Entrada!D29)/2)+D15+$Z$29+10*LOG(Entrada!$T$14/Entrada!$O$11)</f>
        <v>31.748107095672481</v>
      </c>
      <c r="E29" s="47">
        <f>((Entrada!E29+Entrada!E29)/2)+E15+$Z$29+10*LOG(Entrada!$T$14/Entrada!$O$11)</f>
        <v>37.248107095672481</v>
      </c>
      <c r="F29" s="47">
        <f>((Entrada!F29+Entrada!F29)/2)+F15+$Z$29+10*LOG(Entrada!$T$14/Entrada!$O$11)</f>
        <v>37.248107095672481</v>
      </c>
      <c r="G29" s="47">
        <f>((Entrada!G29+Entrada!G29)/2)+G15+$Z$29+10*LOG(Entrada!$T$14/Entrada!$O$11)</f>
        <v>41.748107095672481</v>
      </c>
      <c r="H29" s="47">
        <f>((Entrada!H29+Entrada!H29)/2)+H15+$Z$29+10*LOG(Entrada!$T$14/Entrada!$O$11)</f>
        <v>44.248107095672481</v>
      </c>
      <c r="I29" s="47">
        <f>((Entrada!I29+Entrada!I29)/2)+I15+$Z$29+10*LOG(Entrada!$T$14/Entrada!$O$11)</f>
        <v>57.748107095672481</v>
      </c>
      <c r="J29" s="47">
        <f>((Entrada!J29+Entrada!J29)/2)+J15+$Z$29+10*LOG(Entrada!$T$14/Entrada!$O$11)</f>
        <v>69.748107095672481</v>
      </c>
      <c r="K29" s="47">
        <f>((Entrada!K29+Entrada!K29)/2)+K15+$Z$29+10*LOG(Entrada!$T$14/Entrada!$O$11)</f>
        <v>76.748107095672481</v>
      </c>
      <c r="L29" s="47">
        <f>((Entrada!L29+Entrada!L29)/2)+L15+$Z$29+10*LOG(Entrada!$T$14/Entrada!$O$11)</f>
        <v>78.748107095672481</v>
      </c>
      <c r="M29" s="47">
        <f>((Entrada!M29+Entrada!M29)/2)+M15+$Z$29+10*LOG(Entrada!$T$14/Entrada!$O$11)</f>
        <v>78.248107095672481</v>
      </c>
      <c r="N29" s="47">
        <f>((Entrada!N29+Entrada!N29)/2)+N15+$Z$29+10*LOG(Entrada!$T$14/Entrada!$O$11)</f>
        <v>84.248107095672481</v>
      </c>
      <c r="O29" s="47">
        <f>((Entrada!O29+Entrada!O29)/2)+O15+$Z$29+10*LOG(Entrada!$T$14/Entrada!$O$11)</f>
        <v>88.748107095672481</v>
      </c>
      <c r="P29" s="47">
        <f>((Entrada!P29+Entrada!P29)/2)+P15+$Z$29+10*LOG(Entrada!$T$14/Entrada!$O$11)</f>
        <v>91.748107095672481</v>
      </c>
      <c r="Q29" s="47">
        <f>((Entrada!Q29+Entrada!Q29)/2)+Q15+$Z$29+10*LOG(Entrada!$T$14/Entrada!$O$11)</f>
        <v>97.248107095672481</v>
      </c>
      <c r="R29" s="47">
        <f>((Entrada!R29+Entrada!R29)/2)+R15+$Z$29+10*LOG(Entrada!$T$14/Entrada!$O$11)</f>
        <v>98.248107095672481</v>
      </c>
      <c r="S29" s="47">
        <f>((Entrada!S29+Entrada!S29)/2)+S15+$Z$29+10*LOG(Entrada!$T$14/Entrada!$O$11)</f>
        <v>99.748107095672481</v>
      </c>
      <c r="T29" s="47">
        <f>((Entrada!T29+Entrada!T29)/2)+T15+$Z$29+10*LOG(Entrada!$T$14/Entrada!$O$11)</f>
        <v>98.248107095672481</v>
      </c>
      <c r="U29" s="47">
        <f>((Entrada!U29+Entrada!U29)/2)+U15+$Z$29+10*LOG(Entrada!$T$14/Entrada!$O$11)</f>
        <v>89.748107095672481</v>
      </c>
      <c r="V29" s="47">
        <f>((Entrada!V29+Entrada!V29)/2)+V15+$Z$29+10*LOG(Entrada!$T$14/Entrada!$O$11)</f>
        <v>85.248107095672481</v>
      </c>
      <c r="W29" s="47">
        <f>((Entrada!W29+Entrada!W29)/2)+W15+$Z$29+10*LOG(Entrada!$T$14/Entrada!$O$11)</f>
        <v>92.248107095672481</v>
      </c>
      <c r="X29" s="48">
        <f>((Entrada!X29+Entrada!X29)/2)+X15+$Z$29+10*LOG(Entrada!$T$14/Entrada!$O$11)</f>
        <v>96.748107095672481</v>
      </c>
      <c r="Y29" s="52">
        <f>LOG(Entrada!L19/Entrada!N19)</f>
        <v>-5.7991946977686754E-2</v>
      </c>
      <c r="Z29" s="53">
        <f>IF(Entrada!J12="T",5.7+(14.1*Y29)+(5.7*(Y29^2)),8.7+(17.1*Y29)+(5.7*(Y29^2)))</f>
        <v>7.7275071823928547</v>
      </c>
    </row>
    <row r="30" spans="1:26">
      <c r="A30" s="411"/>
      <c r="B30" s="438"/>
      <c r="C30" s="59" t="s">
        <v>57</v>
      </c>
      <c r="D30" s="58">
        <f>((Entrada!D30+Entrada!D30)/2)+D16+$Z$30+10*LOG(Entrada!$T$14/Entrada!$O$12)</f>
        <v>27.793214135431178</v>
      </c>
      <c r="E30" s="47">
        <f>((Entrada!E30+Entrada!E30)/2)+E16+$Z$30+10*LOG(Entrada!$T$14/Entrada!$O$12)</f>
        <v>30.793214135431178</v>
      </c>
      <c r="F30" s="47">
        <f>((Entrada!F30+Entrada!F30)/2)+F16+$Z$30+10*LOG(Entrada!$T$14/Entrada!$O$12)</f>
        <v>37.793214135431178</v>
      </c>
      <c r="G30" s="47">
        <f>((Entrada!G30+Entrada!G30)/2)+G16+$Z$30+10*LOG(Entrada!$T$14/Entrada!$O$12)</f>
        <v>46.793214135431178</v>
      </c>
      <c r="H30" s="47">
        <f>((Entrada!H30+Entrada!H30)/2)+H16+$Z$30+10*LOG(Entrada!$T$14/Entrada!$O$12)</f>
        <v>47.793214135431178</v>
      </c>
      <c r="I30" s="47">
        <f>((Entrada!I30+Entrada!I30)/2)+I16+$Z$30+10*LOG(Entrada!$T$14/Entrada!$O$12)</f>
        <v>46.793214135431178</v>
      </c>
      <c r="J30" s="47">
        <f>((Entrada!J30+Entrada!J30)/2)+J16+$Z$30+10*LOG(Entrada!$T$14/Entrada!$O$12)</f>
        <v>54.793214135431178</v>
      </c>
      <c r="K30" s="47">
        <f>((Entrada!K30+Entrada!K30)/2)+K16+$Z$30+10*LOG(Entrada!$T$14/Entrada!$O$12)</f>
        <v>59.793214135431178</v>
      </c>
      <c r="L30" s="47">
        <f>((Entrada!L30+Entrada!L30)/2)+L16+$Z$30+10*LOG(Entrada!$T$14/Entrada!$O$12)</f>
        <v>61.793214135431178</v>
      </c>
      <c r="M30" s="47">
        <f>((Entrada!M30+Entrada!M30)/2)+M16+$Z$30+10*LOG(Entrada!$T$14/Entrada!$O$12)</f>
        <v>63.793214135431178</v>
      </c>
      <c r="N30" s="47">
        <f>((Entrada!N30+Entrada!N30)/2)+N16+$Z$30+10*LOG(Entrada!$T$14/Entrada!$O$12)</f>
        <v>68.793214135431185</v>
      </c>
      <c r="O30" s="47">
        <f>((Entrada!O30+Entrada!O30)/2)+O16+$Z$30+10*LOG(Entrada!$T$14/Entrada!$O$12)</f>
        <v>71.793214135431185</v>
      </c>
      <c r="P30" s="47">
        <f>((Entrada!P30+Entrada!P30)/2)+P16+$Z$30+10*LOG(Entrada!$T$14/Entrada!$O$12)</f>
        <v>72.793214135431185</v>
      </c>
      <c r="Q30" s="47">
        <f>((Entrada!Q30+Entrada!Q30)/2)+Q16+$Z$30+10*LOG(Entrada!$T$14/Entrada!$O$12)</f>
        <v>78.793214135431185</v>
      </c>
      <c r="R30" s="47">
        <f>((Entrada!R30+Entrada!R30)/2)+R16+$Z$30+10*LOG(Entrada!$T$14/Entrada!$O$12)</f>
        <v>80.793214135431185</v>
      </c>
      <c r="S30" s="47">
        <f>((Entrada!S30+Entrada!S30)/2)+S16+$Z$30+10*LOG(Entrada!$T$14/Entrada!$O$12)</f>
        <v>84.793214135431185</v>
      </c>
      <c r="T30" s="47">
        <f>((Entrada!T30+Entrada!T30)/2)+T16+$Z$30+10*LOG(Entrada!$T$14/Entrada!$O$12)</f>
        <v>90.793214135431185</v>
      </c>
      <c r="U30" s="47">
        <f>((Entrada!U30+Entrada!U30)/2)+U16+$Z$30+10*LOG(Entrada!$T$14/Entrada!$O$12)</f>
        <v>93.793214135431185</v>
      </c>
      <c r="V30" s="47">
        <f>((Entrada!V30+Entrada!V30)/2)+V16+$Z$30+10*LOG(Entrada!$T$14/Entrada!$O$12)</f>
        <v>90.793214135431185</v>
      </c>
      <c r="W30" s="47">
        <f>((Entrada!W30+Entrada!W30)/2)+W16+$Z$30+10*LOG(Entrada!$T$14/Entrada!$O$12)</f>
        <v>94.793214135431185</v>
      </c>
      <c r="X30" s="48">
        <f>((Entrada!X30+Entrada!X30)/2)+X16+$Z$30+10*LOG(Entrada!$T$14/Entrada!$O$12)</f>
        <v>98.793214135431185</v>
      </c>
      <c r="Y30" s="52">
        <f>LOG(Entrada!L19/Entrada!O19)</f>
        <v>-0.75696195131370558</v>
      </c>
      <c r="Z30" s="53">
        <f>IF(Entrada!J13="T",5.7+(14.1*Y30)+(5.7*(Y30^2)),8.7+(17.1*Y30)+(5.7*(Y30^2)))</f>
        <v>-0.97799841176544566</v>
      </c>
    </row>
    <row r="31" spans="1:26">
      <c r="A31" s="418"/>
      <c r="B31" s="478"/>
      <c r="C31" s="60" t="s">
        <v>58</v>
      </c>
      <c r="D31" s="61">
        <f>((Entrada!D31+Entrada!D31)/2)+D17+$Z$31+10*LOG(Entrada!$T$14/Entrada!$O$12)</f>
        <v>28.14534478673815</v>
      </c>
      <c r="E31" s="62">
        <f>((Entrada!E31+Entrada!E31)/2)+E17+$Z$31+10*LOG(Entrada!$T$14/Entrada!$O$12)</f>
        <v>31.14534478673815</v>
      </c>
      <c r="F31" s="62">
        <f>((Entrada!F31+Entrada!F31)/2)+F17+$Z$31+10*LOG(Entrada!$T$14/Entrada!$O$12)</f>
        <v>36.14534478673815</v>
      </c>
      <c r="G31" s="62">
        <f>((Entrada!G31+Entrada!G31)/2)+G17+$Z$31+10*LOG(Entrada!$T$14/Entrada!$O$12)</f>
        <v>41.14534478673815</v>
      </c>
      <c r="H31" s="62">
        <f>((Entrada!H31+Entrada!H31)/2)+H17+$Z$31+10*LOG(Entrada!$T$14/Entrada!$O$12)</f>
        <v>37.14534478673815</v>
      </c>
      <c r="I31" s="62">
        <f>((Entrada!I31+Entrada!I31)/2)+I17+$Z$31+10*LOG(Entrada!$T$14/Entrada!$O$12)</f>
        <v>44.14534478673815</v>
      </c>
      <c r="J31" s="62">
        <f>((Entrada!J31+Entrada!J31)/2)+J17+$Z$31+10*LOG(Entrada!$T$14/Entrada!$O$12)</f>
        <v>48.14534478673815</v>
      </c>
      <c r="K31" s="62">
        <f>((Entrada!K31+Entrada!K31)/2)+K17+$Z$31+10*LOG(Entrada!$T$14/Entrada!$O$12)</f>
        <v>51.14534478673815</v>
      </c>
      <c r="L31" s="62">
        <f>((Entrada!L31+Entrada!L31)/2)+L17+$Z$31+10*LOG(Entrada!$T$14/Entrada!$O$12)</f>
        <v>53.14534478673815</v>
      </c>
      <c r="M31" s="62">
        <f>((Entrada!M31+Entrada!M31)/2)+M17+$Z$31+10*LOG(Entrada!$T$14/Entrada!$O$12)</f>
        <v>58.14534478673815</v>
      </c>
      <c r="N31" s="62">
        <f>((Entrada!N31+Entrada!N31)/2)+N17+$Z$31+10*LOG(Entrada!$T$14/Entrada!$O$12)</f>
        <v>66.14534478673815</v>
      </c>
      <c r="O31" s="62">
        <f>((Entrada!O31+Entrada!O31)/2)+O17+$Z$31+10*LOG(Entrada!$T$14/Entrada!$O$12)</f>
        <v>67.14534478673815</v>
      </c>
      <c r="P31" s="62">
        <f>((Entrada!P31+Entrada!P31)/2)+P17+$Z$31+10*LOG(Entrada!$T$14/Entrada!$O$12)</f>
        <v>70.14534478673815</v>
      </c>
      <c r="Q31" s="62">
        <f>((Entrada!Q31+Entrada!Q31)/2)+Q17+$Z$31+10*LOG(Entrada!$T$14/Entrada!$O$12)</f>
        <v>77.14534478673815</v>
      </c>
      <c r="R31" s="62">
        <f>((Entrada!R31+Entrada!R31)/2)+R17+$Z$31+10*LOG(Entrada!$T$14/Entrada!$O$12)</f>
        <v>77.14534478673815</v>
      </c>
      <c r="S31" s="62">
        <f>((Entrada!S31+Entrada!S31)/2)+S17+$Z$31+10*LOG(Entrada!$T$14/Entrada!$O$12)</f>
        <v>79.14534478673815</v>
      </c>
      <c r="T31" s="62">
        <f>((Entrada!T31+Entrada!T31)/2)+T17+$Z$31+10*LOG(Entrada!$T$14/Entrada!$O$12)</f>
        <v>78.14534478673815</v>
      </c>
      <c r="U31" s="62">
        <f>((Entrada!U31+Entrada!U31)/2)+U17+$Z$31+10*LOG(Entrada!$T$14/Entrada!$O$12)</f>
        <v>71.14534478673815</v>
      </c>
      <c r="V31" s="62">
        <f>((Entrada!V31+Entrada!V31)/2)+V17+$Z$31+10*LOG(Entrada!$T$14/Entrada!$O$12)</f>
        <v>67.14534478673815</v>
      </c>
      <c r="W31" s="62">
        <f>((Entrada!W31+Entrada!W31)/2)+W17+$Z$31+10*LOG(Entrada!$T$14/Entrada!$O$12)</f>
        <v>76.14534478673815</v>
      </c>
      <c r="X31" s="63">
        <f>((Entrada!X31+Entrada!X31)/2)+X17+$Z$31+10*LOG(Entrada!$T$14/Entrada!$O$12)</f>
        <v>80.14534478673815</v>
      </c>
      <c r="Y31" s="64">
        <f>LOG(Entrada!L19/Entrada!P19)</f>
        <v>3.8918066030369659E-2</v>
      </c>
      <c r="Z31" s="65">
        <f>IF(Entrada!J14="T",5.7+(14.1*Y31)+(5.7*(Y31^2)),8.7+(17.1*Y31)+(5.7*(Y31^2)))</f>
        <v>9.3741322395415221</v>
      </c>
    </row>
    <row r="34" spans="2:24">
      <c r="B34" s="479" t="s">
        <v>62</v>
      </c>
      <c r="C34" s="473"/>
      <c r="D34" s="66">
        <v>-30.2</v>
      </c>
      <c r="E34" s="66">
        <v>-26.2</v>
      </c>
      <c r="F34" s="66">
        <v>-22.5</v>
      </c>
      <c r="G34" s="66">
        <v>-19.100000000000001</v>
      </c>
      <c r="H34" s="66">
        <v>-16.100000000000001</v>
      </c>
      <c r="I34" s="66">
        <v>-13.4</v>
      </c>
      <c r="J34" s="66">
        <v>-10.9</v>
      </c>
      <c r="K34" s="66">
        <v>-8.6</v>
      </c>
      <c r="L34" s="66">
        <v>-6.6</v>
      </c>
      <c r="M34" s="66">
        <v>-4.8</v>
      </c>
      <c r="N34" s="66">
        <v>-3.2</v>
      </c>
      <c r="O34" s="66">
        <v>-1.9</v>
      </c>
      <c r="P34" s="66">
        <v>-0.8</v>
      </c>
      <c r="Q34" s="66">
        <v>0</v>
      </c>
      <c r="R34" s="66">
        <v>0.6</v>
      </c>
      <c r="S34" s="66">
        <v>1</v>
      </c>
      <c r="T34" s="66">
        <v>1.2</v>
      </c>
      <c r="U34" s="66">
        <v>1.3</v>
      </c>
      <c r="V34" s="66">
        <v>1.2</v>
      </c>
      <c r="W34" s="66">
        <v>1</v>
      </c>
      <c r="X34" s="66">
        <v>0.5</v>
      </c>
    </row>
    <row r="36" spans="2:24">
      <c r="B36" s="479" t="s">
        <v>63</v>
      </c>
      <c r="C36" s="473"/>
      <c r="D36" s="67">
        <f>0.161*Entrada!$T$11/Entrada!D24</f>
        <v>3.22</v>
      </c>
      <c r="E36" s="67">
        <f>0.161*Entrada!$T$11/Entrada!E24</f>
        <v>3.45</v>
      </c>
      <c r="F36" s="67">
        <f>0.161*Entrada!$T$11/Entrada!F24</f>
        <v>3.8639999999999999</v>
      </c>
      <c r="G36" s="67">
        <f>0.161*Entrada!$T$11/Entrada!G24</f>
        <v>4.83</v>
      </c>
      <c r="H36" s="67">
        <f>0.161*Entrada!$T$11/Entrada!H24</f>
        <v>5.3666666666666663</v>
      </c>
      <c r="I36" s="67">
        <f>0.161*Entrada!$T$11/Entrada!I24</f>
        <v>5.6823529411764708</v>
      </c>
      <c r="J36" s="67">
        <f>0.161*Entrada!$T$11/Entrada!J24</f>
        <v>6.44</v>
      </c>
      <c r="K36" s="67">
        <f>0.161*Entrada!$T$11/Entrada!K24</f>
        <v>6.9</v>
      </c>
      <c r="L36" s="67">
        <f>0.161*Entrada!$T$11/Entrada!L24</f>
        <v>8.0500000000000007</v>
      </c>
      <c r="M36" s="67">
        <f>0.161*Entrada!$T$11/Entrada!M24</f>
        <v>8.7818181818181813</v>
      </c>
      <c r="N36" s="67">
        <f>0.161*Entrada!$T$11/Entrada!N24</f>
        <v>7.430769230769231</v>
      </c>
      <c r="O36" s="67">
        <f>0.161*Entrada!$T$11/Entrada!O24</f>
        <v>9.66</v>
      </c>
      <c r="P36" s="67">
        <f>0.161*Entrada!$T$11/Entrada!P24</f>
        <v>9.66</v>
      </c>
      <c r="Q36" s="67">
        <f>0.161*Entrada!$T$11/Entrada!Q24</f>
        <v>10.733333333333333</v>
      </c>
      <c r="R36" s="67">
        <f>0.161*Entrada!$T$11/Entrada!R24</f>
        <v>12.074999999999999</v>
      </c>
      <c r="S36" s="67">
        <f>0.161*Entrada!$T$11/Entrada!S24</f>
        <v>12.074999999999999</v>
      </c>
      <c r="T36" s="67">
        <f>0.161*Entrada!$T$11/Entrada!T24</f>
        <v>13.8</v>
      </c>
      <c r="U36" s="67">
        <f>0.161*Entrada!$T$11/Entrada!U24</f>
        <v>13.8</v>
      </c>
      <c r="V36" s="67">
        <f>0.161*Entrada!$T$11/Entrada!V24</f>
        <v>16.100000000000001</v>
      </c>
      <c r="W36" s="67">
        <f>0.161*Entrada!$T$11/Entrada!W24</f>
        <v>19.32</v>
      </c>
      <c r="X36" s="67">
        <f>0.161*Entrada!$T$11/Entrada!X24</f>
        <v>24.15</v>
      </c>
    </row>
    <row r="53" spans="1:1">
      <c r="A53" s="9">
        <v>50</v>
      </c>
    </row>
    <row r="54" spans="1:1">
      <c r="A54" s="10">
        <v>63</v>
      </c>
    </row>
    <row r="55" spans="1:1">
      <c r="A55" s="10">
        <v>80</v>
      </c>
    </row>
    <row r="56" spans="1:1">
      <c r="A56" s="10">
        <v>100</v>
      </c>
    </row>
    <row r="57" spans="1:1">
      <c r="A57" s="10">
        <v>125</v>
      </c>
    </row>
    <row r="58" spans="1:1">
      <c r="A58" s="10">
        <v>160</v>
      </c>
    </row>
    <row r="59" spans="1:1">
      <c r="A59" s="10">
        <v>200</v>
      </c>
    </row>
    <row r="60" spans="1:1">
      <c r="A60" s="10">
        <v>250</v>
      </c>
    </row>
    <row r="61" spans="1:1">
      <c r="A61" s="10">
        <v>315</v>
      </c>
    </row>
    <row r="62" spans="1:1">
      <c r="A62" s="10">
        <v>400</v>
      </c>
    </row>
    <row r="63" spans="1:1">
      <c r="A63" s="10">
        <v>500</v>
      </c>
    </row>
    <row r="64" spans="1:1">
      <c r="A64" s="10">
        <v>630</v>
      </c>
    </row>
    <row r="65" spans="1:1">
      <c r="A65" s="10">
        <v>800</v>
      </c>
    </row>
    <row r="66" spans="1:1">
      <c r="A66" s="10">
        <v>1000</v>
      </c>
    </row>
    <row r="67" spans="1:1">
      <c r="A67" s="10">
        <v>1250</v>
      </c>
    </row>
    <row r="68" spans="1:1">
      <c r="A68" s="10">
        <v>1600</v>
      </c>
    </row>
    <row r="69" spans="1:1">
      <c r="A69" s="10">
        <v>2000</v>
      </c>
    </row>
    <row r="70" spans="1:1">
      <c r="A70" s="10">
        <v>2500</v>
      </c>
    </row>
    <row r="71" spans="1:1">
      <c r="A71" s="10">
        <v>3150</v>
      </c>
    </row>
    <row r="72" spans="1:1">
      <c r="A72" s="10">
        <v>4000</v>
      </c>
    </row>
    <row r="73" spans="1:1">
      <c r="A73" s="11">
        <v>5000</v>
      </c>
    </row>
  </sheetData>
  <mergeCells count="10">
    <mergeCell ref="B28:B31"/>
    <mergeCell ref="B34:C34"/>
    <mergeCell ref="B36:C36"/>
    <mergeCell ref="A4:A17"/>
    <mergeCell ref="B6:B9"/>
    <mergeCell ref="B10:B13"/>
    <mergeCell ref="B14:B17"/>
    <mergeCell ref="A18:A31"/>
    <mergeCell ref="B20:B23"/>
    <mergeCell ref="B24:B2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3:CU88"/>
  <sheetViews>
    <sheetView workbookViewId="0"/>
  </sheetViews>
  <sheetFormatPr baseColWidth="10" defaultColWidth="12.5703125" defaultRowHeight="15.75" customHeight="1"/>
  <cols>
    <col min="1" max="1" width="16.5703125" customWidth="1"/>
    <col min="37" max="37" width="16.5703125" customWidth="1"/>
    <col min="41" max="41" width="13.7109375" customWidth="1"/>
    <col min="57" max="57" width="18.85546875" bestFit="1" customWidth="1"/>
    <col min="77" max="77" width="18.85546875" bestFit="1" customWidth="1"/>
    <col min="81" max="81" width="13.28515625" customWidth="1"/>
    <col min="97" max="97" width="18.85546875" bestFit="1" customWidth="1"/>
  </cols>
  <sheetData>
    <row r="3" spans="1:99" ht="15.75" customHeight="1">
      <c r="U3" s="68" t="s">
        <v>64</v>
      </c>
      <c r="V3" s="69">
        <f t="shared" ref="V3:W3" si="0">SUM(AL6:AL66)</f>
        <v>50</v>
      </c>
      <c r="W3" s="70">
        <f t="shared" si="0"/>
        <v>2</v>
      </c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334" t="s">
        <v>130</v>
      </c>
      <c r="AP3" s="73">
        <f t="shared" ref="AP3:AQ3" si="1">SUM(BF6:BF66)</f>
        <v>37</v>
      </c>
      <c r="AQ3" s="74">
        <f t="shared" si="1"/>
        <v>15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2" t="s">
        <v>65</v>
      </c>
      <c r="BJ3" s="73">
        <f t="shared" ref="BJ3:BK3" si="2">SUM(BZ6:BZ66)</f>
        <v>52</v>
      </c>
      <c r="BK3" s="74">
        <f t="shared" si="2"/>
        <v>0</v>
      </c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335" t="s">
        <v>131</v>
      </c>
      <c r="CD3" s="73">
        <f t="shared" ref="CD3:CE3" si="3">SUM(CT6:CT66)</f>
        <v>39</v>
      </c>
      <c r="CE3" s="74">
        <f t="shared" si="3"/>
        <v>13</v>
      </c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</row>
    <row r="4" spans="1:99" ht="12.75"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1"/>
      <c r="BG4" s="71"/>
      <c r="BH4" s="71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1"/>
      <c r="CA4" s="71"/>
      <c r="CB4" s="71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1"/>
      <c r="CU4" s="71"/>
    </row>
    <row r="5" spans="1:99" ht="12.75">
      <c r="A5" s="71"/>
      <c r="B5" s="76" t="s">
        <v>66</v>
      </c>
      <c r="C5" s="77">
        <v>100</v>
      </c>
      <c r="D5" s="77">
        <v>125</v>
      </c>
      <c r="E5" s="77">
        <v>160</v>
      </c>
      <c r="F5" s="77">
        <v>200</v>
      </c>
      <c r="G5" s="77">
        <v>250</v>
      </c>
      <c r="H5" s="77">
        <v>315</v>
      </c>
      <c r="I5" s="77">
        <v>400</v>
      </c>
      <c r="J5" s="77">
        <v>500</v>
      </c>
      <c r="K5" s="77">
        <v>630</v>
      </c>
      <c r="L5" s="77">
        <v>800</v>
      </c>
      <c r="M5" s="77">
        <v>1000</v>
      </c>
      <c r="N5" s="77">
        <v>1250</v>
      </c>
      <c r="O5" s="77">
        <v>1600</v>
      </c>
      <c r="P5" s="77">
        <v>2000</v>
      </c>
      <c r="Q5" s="77">
        <v>2500</v>
      </c>
      <c r="R5" s="77">
        <v>3150</v>
      </c>
      <c r="S5" s="77">
        <v>4000</v>
      </c>
      <c r="U5" s="77">
        <v>100</v>
      </c>
      <c r="V5" s="77">
        <v>125</v>
      </c>
      <c r="W5" s="77">
        <v>160</v>
      </c>
      <c r="X5" s="77">
        <v>200</v>
      </c>
      <c r="Y5" s="77">
        <v>250</v>
      </c>
      <c r="Z5" s="77">
        <v>315</v>
      </c>
      <c r="AA5" s="77">
        <v>400</v>
      </c>
      <c r="AB5" s="77">
        <v>500</v>
      </c>
      <c r="AC5" s="77">
        <v>630</v>
      </c>
      <c r="AD5" s="77">
        <v>800</v>
      </c>
      <c r="AE5" s="77">
        <v>1000</v>
      </c>
      <c r="AF5" s="77">
        <v>1250</v>
      </c>
      <c r="AG5" s="77">
        <v>1600</v>
      </c>
      <c r="AH5" s="77">
        <v>2000</v>
      </c>
      <c r="AI5" s="77">
        <v>2500</v>
      </c>
      <c r="AJ5" s="77">
        <v>3150</v>
      </c>
      <c r="AK5" s="78" t="s">
        <v>67</v>
      </c>
      <c r="AL5" s="79"/>
      <c r="AM5" s="79"/>
      <c r="AN5" s="79"/>
      <c r="AO5" s="80">
        <v>100</v>
      </c>
      <c r="AP5" s="81">
        <v>125</v>
      </c>
      <c r="AQ5" s="81">
        <v>160</v>
      </c>
      <c r="AR5" s="81">
        <v>200</v>
      </c>
      <c r="AS5" s="81">
        <v>250</v>
      </c>
      <c r="AT5" s="81">
        <v>315</v>
      </c>
      <c r="AU5" s="81">
        <v>400</v>
      </c>
      <c r="AV5" s="81">
        <v>500</v>
      </c>
      <c r="AW5" s="81">
        <v>630</v>
      </c>
      <c r="AX5" s="81">
        <v>800</v>
      </c>
      <c r="AY5" s="81">
        <v>1000</v>
      </c>
      <c r="AZ5" s="81">
        <v>1250</v>
      </c>
      <c r="BA5" s="81">
        <v>1600</v>
      </c>
      <c r="BB5" s="81">
        <v>2000</v>
      </c>
      <c r="BC5" s="81">
        <v>2500</v>
      </c>
      <c r="BD5" s="81">
        <v>3150</v>
      </c>
      <c r="BE5" s="82" t="s">
        <v>67</v>
      </c>
      <c r="BF5" s="79"/>
      <c r="BG5" s="79"/>
      <c r="BH5" s="79"/>
      <c r="BI5" s="80">
        <v>100</v>
      </c>
      <c r="BJ5" s="81">
        <v>125</v>
      </c>
      <c r="BK5" s="81">
        <v>160</v>
      </c>
      <c r="BL5" s="81">
        <v>200</v>
      </c>
      <c r="BM5" s="81">
        <v>250</v>
      </c>
      <c r="BN5" s="81">
        <v>315</v>
      </c>
      <c r="BO5" s="81">
        <v>400</v>
      </c>
      <c r="BP5" s="81">
        <v>500</v>
      </c>
      <c r="BQ5" s="81">
        <v>630</v>
      </c>
      <c r="BR5" s="81">
        <v>800</v>
      </c>
      <c r="BS5" s="81">
        <v>1000</v>
      </c>
      <c r="BT5" s="81">
        <v>1250</v>
      </c>
      <c r="BU5" s="81">
        <v>1600</v>
      </c>
      <c r="BV5" s="81">
        <v>2000</v>
      </c>
      <c r="BW5" s="81">
        <v>2500</v>
      </c>
      <c r="BX5" s="81">
        <v>3150</v>
      </c>
      <c r="BY5" s="82" t="s">
        <v>67</v>
      </c>
      <c r="BZ5" s="79"/>
      <c r="CA5" s="79"/>
      <c r="CB5" s="79"/>
      <c r="CC5" s="80">
        <v>100</v>
      </c>
      <c r="CD5" s="81">
        <v>125</v>
      </c>
      <c r="CE5" s="81">
        <v>160</v>
      </c>
      <c r="CF5" s="81">
        <v>200</v>
      </c>
      <c r="CG5" s="81">
        <v>250</v>
      </c>
      <c r="CH5" s="81">
        <v>315</v>
      </c>
      <c r="CI5" s="81">
        <v>400</v>
      </c>
      <c r="CJ5" s="81">
        <v>500</v>
      </c>
      <c r="CK5" s="81">
        <v>630</v>
      </c>
      <c r="CL5" s="81">
        <v>800</v>
      </c>
      <c r="CM5" s="81">
        <v>1000</v>
      </c>
      <c r="CN5" s="81">
        <v>1250</v>
      </c>
      <c r="CO5" s="81">
        <v>1600</v>
      </c>
      <c r="CP5" s="81">
        <v>2000</v>
      </c>
      <c r="CQ5" s="81">
        <v>2500</v>
      </c>
      <c r="CR5" s="81">
        <v>3150</v>
      </c>
      <c r="CS5" s="82" t="s">
        <v>67</v>
      </c>
      <c r="CT5" s="79"/>
      <c r="CU5" s="79"/>
    </row>
    <row r="6" spans="1:99" ht="14.25">
      <c r="A6" s="71"/>
      <c r="B6" s="83">
        <v>-30</v>
      </c>
      <c r="C6" s="84">
        <f t="shared" ref="C6:C34" si="4">$C$36-B6</f>
        <v>63</v>
      </c>
      <c r="D6" s="85">
        <f t="shared" ref="D6:D35" si="5">$D$36-B6</f>
        <v>66</v>
      </c>
      <c r="E6" s="85">
        <f t="shared" ref="E6:E35" si="6">$E$36-B6</f>
        <v>69</v>
      </c>
      <c r="F6" s="85">
        <f t="shared" ref="F6:F35" si="7">$F$36-B6</f>
        <v>72</v>
      </c>
      <c r="G6" s="85">
        <f t="shared" ref="G6:G35" si="8">$G$36-B6</f>
        <v>75</v>
      </c>
      <c r="H6" s="85">
        <f t="shared" ref="H6:H35" si="9">$H$36-B6</f>
        <v>78</v>
      </c>
      <c r="I6" s="85">
        <f t="shared" ref="I6:I35" si="10">$I$36-B6</f>
        <v>81</v>
      </c>
      <c r="J6" s="85">
        <f t="shared" ref="J6:J35" si="11">$J$36-B6</f>
        <v>82</v>
      </c>
      <c r="K6" s="85">
        <f t="shared" ref="K6:K35" si="12">$K$36-B6</f>
        <v>83</v>
      </c>
      <c r="L6" s="85">
        <f t="shared" ref="L6:L35" si="13">$L$36-B6</f>
        <v>84</v>
      </c>
      <c r="M6" s="85">
        <f t="shared" ref="M6:M35" si="14">$M$36-B6</f>
        <v>85</v>
      </c>
      <c r="N6" s="85">
        <f t="shared" ref="N6:N35" si="15">$N$36-B6</f>
        <v>86</v>
      </c>
      <c r="O6" s="85">
        <f t="shared" ref="O6:O35" si="16">$O$36-B6</f>
        <v>86</v>
      </c>
      <c r="P6" s="85">
        <f t="shared" ref="P6:P35" si="17">$P$36-$B6</f>
        <v>86</v>
      </c>
      <c r="Q6" s="85">
        <f t="shared" ref="Q6:Q35" si="18">$Q$36-$B6</f>
        <v>86</v>
      </c>
      <c r="R6" s="85">
        <f t="shared" ref="R6:R35" si="19">$R$36-$B6</f>
        <v>86</v>
      </c>
      <c r="S6" s="86">
        <f t="shared" ref="S6:S35" si="20">$S$36-$B6</f>
        <v>86</v>
      </c>
      <c r="U6" s="69">
        <f>IF((C6-Resultados!$E$13)&gt;0,C6-Resultados!$E$13,0)</f>
        <v>35.089990338631694</v>
      </c>
      <c r="V6" s="69">
        <f>IF((D6-Resultados!$F$13)&gt;0,D6-Resultados!$F$13,0)</f>
        <v>41.353385276972674</v>
      </c>
      <c r="W6" s="69">
        <f>IF((E6-Resultados!$G$13)&gt;0,E6-Resultados!$G$13,0)</f>
        <v>37.38228814961996</v>
      </c>
      <c r="X6" s="69">
        <f>IF((F6-Resultados!$H$13)&gt;0,F6-Resultados!$H$13,0)</f>
        <v>37.076806124215885</v>
      </c>
      <c r="Y6" s="69">
        <f>IF((G6-Resultados!$I$13)&gt;0,G6-Resultados!$I$13,0)</f>
        <v>34.541008875599111</v>
      </c>
      <c r="Z6" s="69">
        <f>IF((H6-Resultados!$J$13)&gt;0,H6-Resultados!$J$13,0)</f>
        <v>35.158924172554109</v>
      </c>
      <c r="AA6" s="69">
        <f>IF((I6-Resultados!$K$13)&gt;0,I6-Resultados!$K$13,0)</f>
        <v>33.258813724402103</v>
      </c>
      <c r="AB6" s="69">
        <f>IF((J6-Resultados!$L$13)&gt;0,J6-Resultados!$L$13,0)</f>
        <v>26.384394609290084</v>
      </c>
      <c r="AC6" s="69">
        <f>IF((K6-Resultados!$M$13)&gt;0,K6-Resultados!$M$13,0)</f>
        <v>26.271142034437332</v>
      </c>
      <c r="AD6" s="69">
        <f>IF((L6-Resultados!$N$13)&gt;0,L6-Resultados!$N$13,0)</f>
        <v>24.003587721896054</v>
      </c>
      <c r="AE6" s="69">
        <f>IF((M6-Resultados!$O$13)&gt;0,M6-Resultados!$O$13,0)</f>
        <v>18.130475286127549</v>
      </c>
      <c r="AF6" s="69">
        <f>IF((N6-Resultados!$P$13)&gt;0,N6-Resultados!$P$13,0)</f>
        <v>17.915551789771015</v>
      </c>
      <c r="AG6" s="69">
        <f>IF((O6-Resultados!$Q$13)&gt;0,O6-Resultados!$Q$13,0)</f>
        <v>15.816119158479324</v>
      </c>
      <c r="AH6" s="69">
        <f>IF((P6-Resultados!$R$13)&gt;0,P6-Resultados!$R$13,0)</f>
        <v>17.771174235065288</v>
      </c>
      <c r="AI6" s="69">
        <f>IF((Q6-Resultados!$S$13)&gt;0,Q6-Resultados!$S$13,0)</f>
        <v>24.669156480010116</v>
      </c>
      <c r="AJ6" s="69">
        <f>IF((R6-Resultados!$T$13)&gt;0,R6-Resultados!$T$13,0)</f>
        <v>28.669736866053981</v>
      </c>
      <c r="AK6" s="87">
        <f t="shared" ref="AK6:AK66" si="21">SUM(U6:AJ6)</f>
        <v>453.49255484312641</v>
      </c>
      <c r="AL6" s="88">
        <f>IF(AK6&lt;=32,J6,0)</f>
        <v>0</v>
      </c>
      <c r="AM6" s="88">
        <f t="shared" ref="AM6:AM66" si="22">IF(AL6&lt;&gt;0,B6,0)</f>
        <v>0</v>
      </c>
      <c r="AN6" s="88"/>
      <c r="AO6" s="332">
        <f>IF((C6-Resultados!$E$14)&gt;0,C6-Resultados!$E$14,0)</f>
        <v>54.189990338631695</v>
      </c>
      <c r="AP6" s="333">
        <f>IF((D6-Resultados!$F$14)&gt;0,D6-Resultados!$F$14,0)</f>
        <v>57.453385276972668</v>
      </c>
      <c r="AQ6" s="333">
        <f>IF((E6-Resultados!$G$14)&gt;0,E6-Resultados!$G$14,0)</f>
        <v>50.782288149619959</v>
      </c>
      <c r="AR6" s="333">
        <f>IF((F6-Resultados!$H$14)&gt;0,F6-Resultados!$H$14,0)</f>
        <v>47.976806124215884</v>
      </c>
      <c r="AS6" s="333">
        <f>IF((G6-Resultados!$I$14)&gt;0,G6-Resultados!$I$14,0)</f>
        <v>43.141008875599113</v>
      </c>
      <c r="AT6" s="333">
        <f>IF((H6-Resultados!$J$14)&gt;0,H6-Resultados!$J$14,0)</f>
        <v>41.75892417255411</v>
      </c>
      <c r="AU6" s="333">
        <f>IF((I6-Resultados!$K$14)&gt;0,I6-Resultados!$K$14,0)</f>
        <v>38.0588137244021</v>
      </c>
      <c r="AV6" s="333">
        <f>IF((J6-Resultados!$L$14)&gt;0,J6-Resultados!$L$14,0)</f>
        <v>29.584394609290086</v>
      </c>
      <c r="AW6" s="333">
        <f>IF((K6-Resultados!$M$14)&gt;0,K6-Resultados!$M$14,0)</f>
        <v>28.171142034437331</v>
      </c>
      <c r="AX6" s="333">
        <f>IF((L6-Resultados!$N$14)&gt;0,L6-Resultados!$N$14,0)</f>
        <v>24.803587721896051</v>
      </c>
      <c r="AY6" s="333">
        <f>IF((M6-Resultados!$O$14)&gt;0,M6-Resultados!$O$14,0)</f>
        <v>18.130475286127549</v>
      </c>
      <c r="AZ6" s="333">
        <f>IF((N6-Resultados!$P$14)&gt;0,N6-Resultados!$P$14,0)</f>
        <v>17.315551789771021</v>
      </c>
      <c r="BA6" s="333">
        <f>IF((O6-Resultados!$Q$14)&gt;0,O6-Resultados!$Q$14,0)</f>
        <v>14.816119158479324</v>
      </c>
      <c r="BB6" s="333">
        <f>IF((P6-Resultados!$R$14)&gt;0,P6-Resultados!$R$14,0)</f>
        <v>16.571174235065286</v>
      </c>
      <c r="BC6" s="333">
        <f>IF((Q6-Resultados!$S$14)&gt;0,Q6-Resultados!$S$14,0)</f>
        <v>23.369156480010119</v>
      </c>
      <c r="BD6" s="333">
        <f>IF((R6-Resultados!$T$14)&gt;0,R6-Resultados!$T$14,0)</f>
        <v>27.469736866053978</v>
      </c>
      <c r="BE6" s="90">
        <f t="shared" ref="BE6:BE66" si="23">SUM(AO6:BD6)</f>
        <v>533.59255484312632</v>
      </c>
      <c r="BF6" s="88">
        <f>IF(BE6&lt;=32,J6,0)</f>
        <v>0</v>
      </c>
      <c r="BG6" s="88">
        <f t="shared" ref="BG6:BG66" si="24">IF(BF6&lt;&gt;0,B6,0)</f>
        <v>0</v>
      </c>
      <c r="BH6" s="88"/>
      <c r="BI6" s="91">
        <f>IF((C6-Resultados!$E$16)&gt;0,C6-Resultados!$E$16,0)</f>
        <v>33.021731578313194</v>
      </c>
      <c r="BJ6" s="89">
        <f>IF((D6-Resultados!$F$16)&gt;0,D6-Resultados!$F$16,0)</f>
        <v>39.285126516654174</v>
      </c>
      <c r="BK6" s="89">
        <f>IF((E6-Resultados!$G$16)&gt;0,E6-Resultados!$G$16,0)</f>
        <v>35.314029389301474</v>
      </c>
      <c r="BL6" s="89">
        <f>IF((F6-Resultados!$H$16)&gt;0,F6-Resultados!$H$16,0)</f>
        <v>35.008547363897392</v>
      </c>
      <c r="BM6" s="89">
        <f>IF((G6-Resultados!$I$16)&gt;0,G6-Resultados!$I$16,0)</f>
        <v>32.472750115280611</v>
      </c>
      <c r="BN6" s="89">
        <f>IF((H6-Resultados!$J$16)&gt;0,H6-Resultados!$J$16,0)</f>
        <v>33.090665412235609</v>
      </c>
      <c r="BO6" s="89">
        <f>IF((I6-Resultados!$K$16)&gt;0,I6-Resultados!$K$16,0)</f>
        <v>31.190554964083603</v>
      </c>
      <c r="BP6" s="89">
        <f>IF((J6-Resultados!$L$16)&gt;0,J6-Resultados!$L$16,0)</f>
        <v>24.316135848971584</v>
      </c>
      <c r="BQ6" s="89">
        <f>IF((K6-Resultados!$M$16)&gt;0,K6-Resultados!$M$16,0)</f>
        <v>24.202883274118832</v>
      </c>
      <c r="BR6" s="89">
        <f>IF((L6-Resultados!$N$16)&gt;0,L6-Resultados!$N$16,0)</f>
        <v>21.935328961577554</v>
      </c>
      <c r="BS6" s="89">
        <f>IF((M6-Resultados!$O$16)&gt;0,M6-Resultados!$O$16,0)</f>
        <v>16.062216525809049</v>
      </c>
      <c r="BT6" s="89">
        <f>IF((N6-Resultados!$P$16)&gt;0,N6-Resultados!$P$16,0)</f>
        <v>15.847293029452516</v>
      </c>
      <c r="BU6" s="89">
        <f>IF((O6-Resultados!$Q$16)&gt;0,O6-Resultados!$Q$16,0)</f>
        <v>13.747860398160825</v>
      </c>
      <c r="BV6" s="89">
        <f>IF((P6-Resultados!$R$16)&gt;0,P6-Resultados!$R$16,0)</f>
        <v>15.702915474746789</v>
      </c>
      <c r="BW6" s="89">
        <f>IF((Q6-Resultados!$S$16)&gt;0,Q6-Resultados!$S$16,0)</f>
        <v>22.600897719691616</v>
      </c>
      <c r="BX6" s="89">
        <f>IF((R6-Resultados!$T$16)&gt;0,R6-Resultados!$T$16,0)</f>
        <v>26.601478105735481</v>
      </c>
      <c r="BY6" s="90">
        <f t="shared" ref="BY6:BY66" si="25">SUM(BI6:BX6)</f>
        <v>420.4004146780303</v>
      </c>
      <c r="BZ6" s="88">
        <f>IF(BY6&lt;=32,J6,0)</f>
        <v>0</v>
      </c>
      <c r="CA6" s="88">
        <f t="shared" ref="CA6:CA66" si="26">IF(BZ6&lt;&gt;0,B6,0)</f>
        <v>0</v>
      </c>
      <c r="CB6" s="88"/>
      <c r="CC6" s="91">
        <f>IF((C6-Resultados!$E$17)&gt;0,C6-Resultados!$E$17,0)</f>
        <v>52.121731578313195</v>
      </c>
      <c r="CD6" s="89">
        <f>IF((D6-Resultados!$F$17)&gt;0,D6-Resultados!$F$17,0)</f>
        <v>55.385126516654182</v>
      </c>
      <c r="CE6" s="89">
        <f>IF((E6-Resultados!$G$17)&gt;0,E6-Resultados!$G$17,0)</f>
        <v>48.714029389301473</v>
      </c>
      <c r="CF6" s="89">
        <f>IF((F6-Resultados!$H$17)&gt;0,F6-Resultados!$H$17,0)</f>
        <v>45.908547363897391</v>
      </c>
      <c r="CG6" s="89">
        <f>IF((G6-Resultados!$I$17)&gt;0,G6-Resultados!$I$17,0)</f>
        <v>41.072750115280613</v>
      </c>
      <c r="CH6" s="89">
        <f>IF((H6-Resultados!$J$17)&gt;0,H6-Resultados!$J$17,0)</f>
        <v>39.69066541223561</v>
      </c>
      <c r="CI6" s="89">
        <f>IF((I6-Resultados!$K$17)&gt;0,I6-Resultados!$K$17,0)</f>
        <v>35.9905549640836</v>
      </c>
      <c r="CJ6" s="89">
        <f>IF((J6-Resultados!$L$17)&gt;0,J6-Resultados!$L$17,0)</f>
        <v>27.516135848971587</v>
      </c>
      <c r="CK6" s="89">
        <f>IF((K6-Resultados!$M$17)&gt;0,K6-Resultados!$M$17,0)</f>
        <v>26.102883274118831</v>
      </c>
      <c r="CL6" s="89">
        <f>IF((L6-Resultados!$N$17)&gt;0,L6-Resultados!$N$17,0)</f>
        <v>22.735328961577551</v>
      </c>
      <c r="CM6" s="89">
        <f>IF((M6-Resultados!$O$17)&gt;0,M6-Resultados!$O$17,0)</f>
        <v>16.062216525809049</v>
      </c>
      <c r="CN6" s="89">
        <f>IF((N6-Resultados!$P$17)&gt;0,N6-Resultados!$P$17,0)</f>
        <v>15.247293029452521</v>
      </c>
      <c r="CO6" s="89">
        <f>IF((O6-Resultados!$Q$17)&gt;0,O6-Resultados!$Q$17,0)</f>
        <v>12.747860398160825</v>
      </c>
      <c r="CP6" s="89">
        <f>IF((P6-Resultados!$R$17)&gt;0,P6-Resultados!$R$17,0)</f>
        <v>14.502915474746786</v>
      </c>
      <c r="CQ6" s="89">
        <f>IF((Q6-Resultados!$S$17)&gt;0,Q6-Resultados!$S$17,0)</f>
        <v>21.300897719691619</v>
      </c>
      <c r="CR6" s="89">
        <f>IF((R6-Resultados!$T$17)&gt;0,R6-Resultados!$T$17,0)</f>
        <v>25.401478105735478</v>
      </c>
      <c r="CS6" s="90">
        <f t="shared" ref="CS6:CS66" si="27">SUM(CC6:CR6)</f>
        <v>500.50041467803032</v>
      </c>
      <c r="CT6" s="88">
        <f>IF(CS6&lt;=32,J6,0)</f>
        <v>0</v>
      </c>
      <c r="CU6" s="88">
        <f t="shared" ref="CU6:CU66" si="28">IF(CT6&lt;&gt;0,B6,0)</f>
        <v>0</v>
      </c>
    </row>
    <row r="7" spans="1:99" ht="14.25">
      <c r="A7" s="71"/>
      <c r="B7" s="83">
        <v>-29</v>
      </c>
      <c r="C7" s="92">
        <f t="shared" si="4"/>
        <v>62</v>
      </c>
      <c r="D7" s="93">
        <f t="shared" si="5"/>
        <v>65</v>
      </c>
      <c r="E7" s="93">
        <f t="shared" si="6"/>
        <v>68</v>
      </c>
      <c r="F7" s="93">
        <f t="shared" si="7"/>
        <v>71</v>
      </c>
      <c r="G7" s="93">
        <f t="shared" si="8"/>
        <v>74</v>
      </c>
      <c r="H7" s="93">
        <f t="shared" si="9"/>
        <v>77</v>
      </c>
      <c r="I7" s="93">
        <f t="shared" si="10"/>
        <v>80</v>
      </c>
      <c r="J7" s="93">
        <f t="shared" si="11"/>
        <v>81</v>
      </c>
      <c r="K7" s="93">
        <f t="shared" si="12"/>
        <v>82</v>
      </c>
      <c r="L7" s="93">
        <f t="shared" si="13"/>
        <v>83</v>
      </c>
      <c r="M7" s="93">
        <f t="shared" si="14"/>
        <v>84</v>
      </c>
      <c r="N7" s="93">
        <f t="shared" si="15"/>
        <v>85</v>
      </c>
      <c r="O7" s="93">
        <f t="shared" si="16"/>
        <v>85</v>
      </c>
      <c r="P7" s="93">
        <f t="shared" si="17"/>
        <v>85</v>
      </c>
      <c r="Q7" s="93">
        <f t="shared" si="18"/>
        <v>85</v>
      </c>
      <c r="R7" s="93">
        <f t="shared" si="19"/>
        <v>85</v>
      </c>
      <c r="S7" s="94">
        <f t="shared" si="20"/>
        <v>85</v>
      </c>
      <c r="U7" s="69">
        <f>IF((C7-Resultados!$E$13)&gt;0,C7-Resultados!$E$13,0)</f>
        <v>34.089990338631694</v>
      </c>
      <c r="V7" s="69">
        <f>IF((D7-Resultados!$F$13)&gt;0,D7-Resultados!$F$13,0)</f>
        <v>40.353385276972674</v>
      </c>
      <c r="W7" s="69">
        <f>IF((E7-Resultados!$G$13)&gt;0,E7-Resultados!$G$13,0)</f>
        <v>36.38228814961996</v>
      </c>
      <c r="X7" s="69">
        <f>IF((F7-Resultados!$H$13)&gt;0,F7-Resultados!$H$13,0)</f>
        <v>36.076806124215885</v>
      </c>
      <c r="Y7" s="69">
        <f>IF((G7-Resultados!$I$13)&gt;0,G7-Resultados!$I$13,0)</f>
        <v>33.541008875599111</v>
      </c>
      <c r="Z7" s="69">
        <f>IF((H7-Resultados!$J$13)&gt;0,H7-Resultados!$J$13,0)</f>
        <v>34.158924172554109</v>
      </c>
      <c r="AA7" s="69">
        <f>IF((I7-Resultados!$K$13)&gt;0,I7-Resultados!$K$13,0)</f>
        <v>32.258813724402103</v>
      </c>
      <c r="AB7" s="69">
        <f>IF((J7-Resultados!$L$13)&gt;0,J7-Resultados!$L$13,0)</f>
        <v>25.384394609290084</v>
      </c>
      <c r="AC7" s="69">
        <f>IF((K7-Resultados!$M$13)&gt;0,K7-Resultados!$M$13,0)</f>
        <v>25.271142034437332</v>
      </c>
      <c r="AD7" s="69">
        <f>IF((L7-Resultados!$N$13)&gt;0,L7-Resultados!$N$13,0)</f>
        <v>23.003587721896054</v>
      </c>
      <c r="AE7" s="69">
        <f>IF((M7-Resultados!$O$13)&gt;0,M7-Resultados!$O$13,0)</f>
        <v>17.130475286127549</v>
      </c>
      <c r="AF7" s="69">
        <f>IF((N7-Resultados!$P$13)&gt;0,N7-Resultados!$P$13,0)</f>
        <v>16.915551789771015</v>
      </c>
      <c r="AG7" s="69">
        <f>IF((O7-Resultados!$Q$13)&gt;0,O7-Resultados!$Q$13,0)</f>
        <v>14.816119158479324</v>
      </c>
      <c r="AH7" s="69">
        <f>IF((P7-Resultados!$R$13)&gt;0,P7-Resultados!$R$13,0)</f>
        <v>16.771174235065288</v>
      </c>
      <c r="AI7" s="69">
        <f>IF((Q7-Resultados!$S$13)&gt;0,Q7-Resultados!$S$13,0)</f>
        <v>23.669156480010116</v>
      </c>
      <c r="AJ7" s="69">
        <f>IF((R7-Resultados!$T$13)&gt;0,R7-Resultados!$T$13,0)</f>
        <v>27.669736866053981</v>
      </c>
      <c r="AK7" s="87">
        <f t="shared" si="21"/>
        <v>437.49255484312641</v>
      </c>
      <c r="AL7" s="88">
        <f t="shared" ref="AL7:AL66" si="29">IF(AND(AK7&lt;=32,AK6&gt;32),J7,0)</f>
        <v>0</v>
      </c>
      <c r="AM7" s="88">
        <f t="shared" si="22"/>
        <v>0</v>
      </c>
      <c r="AN7" s="88"/>
      <c r="AO7" s="332">
        <f>IF((C7-Resultados!$E$14)&gt;0,C7-Resultados!$E$14,0)</f>
        <v>53.189990338631695</v>
      </c>
      <c r="AP7" s="333">
        <f>IF((D7-Resultados!$F$14)&gt;0,D7-Resultados!$F$14,0)</f>
        <v>56.453385276972668</v>
      </c>
      <c r="AQ7" s="333">
        <f>IF((E7-Resultados!$G$14)&gt;0,E7-Resultados!$G$14,0)</f>
        <v>49.782288149619959</v>
      </c>
      <c r="AR7" s="333">
        <f>IF((F7-Resultados!$H$14)&gt;0,F7-Resultados!$H$14,0)</f>
        <v>46.976806124215884</v>
      </c>
      <c r="AS7" s="333">
        <f>IF((G7-Resultados!$I$14)&gt;0,G7-Resultados!$I$14,0)</f>
        <v>42.141008875599113</v>
      </c>
      <c r="AT7" s="333">
        <f>IF((H7-Resultados!$J$14)&gt;0,H7-Resultados!$J$14,0)</f>
        <v>40.75892417255411</v>
      </c>
      <c r="AU7" s="333">
        <f>IF((I7-Resultados!$K$14)&gt;0,I7-Resultados!$K$14,0)</f>
        <v>37.0588137244021</v>
      </c>
      <c r="AV7" s="333">
        <f>IF((J7-Resultados!$L$14)&gt;0,J7-Resultados!$L$14,0)</f>
        <v>28.584394609290086</v>
      </c>
      <c r="AW7" s="333">
        <f>IF((K7-Resultados!$M$14)&gt;0,K7-Resultados!$M$14,0)</f>
        <v>27.171142034437331</v>
      </c>
      <c r="AX7" s="333">
        <f>IF((L7-Resultados!$N$14)&gt;0,L7-Resultados!$N$14,0)</f>
        <v>23.803587721896051</v>
      </c>
      <c r="AY7" s="333">
        <f>IF((M7-Resultados!$O$14)&gt;0,M7-Resultados!$O$14,0)</f>
        <v>17.130475286127549</v>
      </c>
      <c r="AZ7" s="333">
        <f>IF((N7-Resultados!$P$14)&gt;0,N7-Resultados!$P$14,0)</f>
        <v>16.315551789771021</v>
      </c>
      <c r="BA7" s="333">
        <f>IF((O7-Resultados!$Q$14)&gt;0,O7-Resultados!$Q$14,0)</f>
        <v>13.816119158479324</v>
      </c>
      <c r="BB7" s="333">
        <f>IF((P7-Resultados!$R$14)&gt;0,P7-Resultados!$R$14,0)</f>
        <v>15.571174235065286</v>
      </c>
      <c r="BC7" s="333">
        <f>IF((Q7-Resultados!$S$14)&gt;0,Q7-Resultados!$S$14,0)</f>
        <v>22.369156480010119</v>
      </c>
      <c r="BD7" s="333">
        <f>IF((R7-Resultados!$T$14)&gt;0,R7-Resultados!$T$14,0)</f>
        <v>26.469736866053978</v>
      </c>
      <c r="BE7" s="90">
        <f t="shared" si="23"/>
        <v>517.59255484312632</v>
      </c>
      <c r="BF7" s="88">
        <f t="shared" ref="BF7:BF66" si="30">IF(AND(BE7&lt;=32,BE6&gt;32),J7,0)</f>
        <v>0</v>
      </c>
      <c r="BG7" s="88">
        <f t="shared" si="24"/>
        <v>0</v>
      </c>
      <c r="BH7" s="88"/>
      <c r="BI7" s="91">
        <f>IF((C7-Resultados!$E$16)&gt;0,C7-Resultados!$E$16,0)</f>
        <v>32.021731578313194</v>
      </c>
      <c r="BJ7" s="89">
        <f>IF((D7-Resultados!$F$16)&gt;0,D7-Resultados!$F$16,0)</f>
        <v>38.285126516654174</v>
      </c>
      <c r="BK7" s="89">
        <f>IF((E7-Resultados!$G$16)&gt;0,E7-Resultados!$G$16,0)</f>
        <v>34.314029389301474</v>
      </c>
      <c r="BL7" s="89">
        <f>IF((F7-Resultados!$H$16)&gt;0,F7-Resultados!$H$16,0)</f>
        <v>34.008547363897392</v>
      </c>
      <c r="BM7" s="89">
        <f>IF((G7-Resultados!$I$16)&gt;0,G7-Resultados!$I$16,0)</f>
        <v>31.472750115280611</v>
      </c>
      <c r="BN7" s="89">
        <f>IF((H7-Resultados!$J$16)&gt;0,H7-Resultados!$J$16,0)</f>
        <v>32.090665412235609</v>
      </c>
      <c r="BO7" s="89">
        <f>IF((I7-Resultados!$K$16)&gt;0,I7-Resultados!$K$16,0)</f>
        <v>30.190554964083603</v>
      </c>
      <c r="BP7" s="89">
        <f>IF((J7-Resultados!$L$16)&gt;0,J7-Resultados!$L$16,0)</f>
        <v>23.316135848971584</v>
      </c>
      <c r="BQ7" s="89">
        <f>IF((K7-Resultados!$M$16)&gt;0,K7-Resultados!$M$16,0)</f>
        <v>23.202883274118832</v>
      </c>
      <c r="BR7" s="89">
        <f>IF((L7-Resultados!$N$16)&gt;0,L7-Resultados!$N$16,0)</f>
        <v>20.935328961577554</v>
      </c>
      <c r="BS7" s="89">
        <f>IF((M7-Resultados!$O$16)&gt;0,M7-Resultados!$O$16,0)</f>
        <v>15.062216525809049</v>
      </c>
      <c r="BT7" s="89">
        <f>IF((N7-Resultados!$P$16)&gt;0,N7-Resultados!$P$16,0)</f>
        <v>14.847293029452516</v>
      </c>
      <c r="BU7" s="89">
        <f>IF((O7-Resultados!$Q$16)&gt;0,O7-Resultados!$Q$16,0)</f>
        <v>12.747860398160825</v>
      </c>
      <c r="BV7" s="89">
        <f>IF((P7-Resultados!$R$16)&gt;0,P7-Resultados!$R$16,0)</f>
        <v>14.702915474746789</v>
      </c>
      <c r="BW7" s="89">
        <f>IF((Q7-Resultados!$S$16)&gt;0,Q7-Resultados!$S$16,0)</f>
        <v>21.600897719691616</v>
      </c>
      <c r="BX7" s="89">
        <f>IF((R7-Resultados!$T$16)&gt;0,R7-Resultados!$T$16,0)</f>
        <v>25.601478105735481</v>
      </c>
      <c r="BY7" s="90">
        <f t="shared" si="25"/>
        <v>404.4004146780303</v>
      </c>
      <c r="BZ7" s="88">
        <f t="shared" ref="BZ7:BZ66" si="31">IF(AND(BY7&lt;=32,BY6&gt;32),J7,0)</f>
        <v>0</v>
      </c>
      <c r="CA7" s="88">
        <f t="shared" si="26"/>
        <v>0</v>
      </c>
      <c r="CB7" s="88"/>
      <c r="CC7" s="91">
        <f>IF((C7-Resultados!$E$17)&gt;0,C7-Resultados!$E$17,0)</f>
        <v>51.121731578313195</v>
      </c>
      <c r="CD7" s="89">
        <f>IF((D7-Resultados!$F$17)&gt;0,D7-Resultados!$F$17,0)</f>
        <v>54.385126516654182</v>
      </c>
      <c r="CE7" s="89">
        <f>IF((E7-Resultados!$G$17)&gt;0,E7-Resultados!$G$17,0)</f>
        <v>47.714029389301473</v>
      </c>
      <c r="CF7" s="89">
        <f>IF((F7-Resultados!$H$17)&gt;0,F7-Resultados!$H$17,0)</f>
        <v>44.908547363897391</v>
      </c>
      <c r="CG7" s="89">
        <f>IF((G7-Resultados!$I$17)&gt;0,G7-Resultados!$I$17,0)</f>
        <v>40.072750115280613</v>
      </c>
      <c r="CH7" s="89">
        <f>IF((H7-Resultados!$J$17)&gt;0,H7-Resultados!$J$17,0)</f>
        <v>38.69066541223561</v>
      </c>
      <c r="CI7" s="89">
        <f>IF((I7-Resultados!$K$17)&gt;0,I7-Resultados!$K$17,0)</f>
        <v>34.9905549640836</v>
      </c>
      <c r="CJ7" s="89">
        <f>IF((J7-Resultados!$L$17)&gt;0,J7-Resultados!$L$17,0)</f>
        <v>26.516135848971587</v>
      </c>
      <c r="CK7" s="89">
        <f>IF((K7-Resultados!$M$17)&gt;0,K7-Resultados!$M$17,0)</f>
        <v>25.102883274118831</v>
      </c>
      <c r="CL7" s="89">
        <f>IF((L7-Resultados!$N$17)&gt;0,L7-Resultados!$N$17,0)</f>
        <v>21.735328961577551</v>
      </c>
      <c r="CM7" s="89">
        <f>IF((M7-Resultados!$O$17)&gt;0,M7-Resultados!$O$17,0)</f>
        <v>15.062216525809049</v>
      </c>
      <c r="CN7" s="89">
        <f>IF((N7-Resultados!$P$17)&gt;0,N7-Resultados!$P$17,0)</f>
        <v>14.247293029452521</v>
      </c>
      <c r="CO7" s="89">
        <f>IF((O7-Resultados!$Q$17)&gt;0,O7-Resultados!$Q$17,0)</f>
        <v>11.747860398160825</v>
      </c>
      <c r="CP7" s="89">
        <f>IF((P7-Resultados!$R$17)&gt;0,P7-Resultados!$R$17,0)</f>
        <v>13.502915474746786</v>
      </c>
      <c r="CQ7" s="89">
        <f>IF((Q7-Resultados!$S$17)&gt;0,Q7-Resultados!$S$17,0)</f>
        <v>20.300897719691619</v>
      </c>
      <c r="CR7" s="89">
        <f>IF((R7-Resultados!$T$17)&gt;0,R7-Resultados!$T$17,0)</f>
        <v>24.401478105735478</v>
      </c>
      <c r="CS7" s="90">
        <f t="shared" si="27"/>
        <v>484.50041467803032</v>
      </c>
      <c r="CT7" s="88">
        <f t="shared" ref="CT7:CT66" si="32">IF(AND(CS7&lt;=32,CS6&gt;32),J7,0)</f>
        <v>0</v>
      </c>
      <c r="CU7" s="88">
        <f t="shared" si="28"/>
        <v>0</v>
      </c>
    </row>
    <row r="8" spans="1:99" ht="14.25">
      <c r="A8" s="71"/>
      <c r="B8" s="83">
        <v>-28</v>
      </c>
      <c r="C8" s="92">
        <f t="shared" si="4"/>
        <v>61</v>
      </c>
      <c r="D8" s="93">
        <f t="shared" si="5"/>
        <v>64</v>
      </c>
      <c r="E8" s="93">
        <f t="shared" si="6"/>
        <v>67</v>
      </c>
      <c r="F8" s="93">
        <f t="shared" si="7"/>
        <v>70</v>
      </c>
      <c r="G8" s="93">
        <f t="shared" si="8"/>
        <v>73</v>
      </c>
      <c r="H8" s="93">
        <f t="shared" si="9"/>
        <v>76</v>
      </c>
      <c r="I8" s="93">
        <f t="shared" si="10"/>
        <v>79</v>
      </c>
      <c r="J8" s="93">
        <f t="shared" si="11"/>
        <v>80</v>
      </c>
      <c r="K8" s="93">
        <f t="shared" si="12"/>
        <v>81</v>
      </c>
      <c r="L8" s="93">
        <f t="shared" si="13"/>
        <v>82</v>
      </c>
      <c r="M8" s="93">
        <f t="shared" si="14"/>
        <v>83</v>
      </c>
      <c r="N8" s="93">
        <f t="shared" si="15"/>
        <v>84</v>
      </c>
      <c r="O8" s="93">
        <f t="shared" si="16"/>
        <v>84</v>
      </c>
      <c r="P8" s="93">
        <f t="shared" si="17"/>
        <v>84</v>
      </c>
      <c r="Q8" s="93">
        <f t="shared" si="18"/>
        <v>84</v>
      </c>
      <c r="R8" s="93">
        <f t="shared" si="19"/>
        <v>84</v>
      </c>
      <c r="S8" s="94">
        <f t="shared" si="20"/>
        <v>84</v>
      </c>
      <c r="U8" s="69">
        <f>IF((C8-Resultados!$E$13)&gt;0,C8-Resultados!$E$13,0)</f>
        <v>33.089990338631694</v>
      </c>
      <c r="V8" s="69">
        <f>IF((D8-Resultados!$F$13)&gt;0,D8-Resultados!$F$13,0)</f>
        <v>39.353385276972674</v>
      </c>
      <c r="W8" s="69">
        <f>IF((E8-Resultados!$G$13)&gt;0,E8-Resultados!$G$13,0)</f>
        <v>35.38228814961996</v>
      </c>
      <c r="X8" s="69">
        <f>IF((F8-Resultados!$H$13)&gt;0,F8-Resultados!$H$13,0)</f>
        <v>35.076806124215885</v>
      </c>
      <c r="Y8" s="69">
        <f>IF((G8-Resultados!$I$13)&gt;0,G8-Resultados!$I$13,0)</f>
        <v>32.541008875599111</v>
      </c>
      <c r="Z8" s="69">
        <f>IF((H8-Resultados!$J$13)&gt;0,H8-Resultados!$J$13,0)</f>
        <v>33.158924172554109</v>
      </c>
      <c r="AA8" s="69">
        <f>IF((I8-Resultados!$K$13)&gt;0,I8-Resultados!$K$13,0)</f>
        <v>31.258813724402103</v>
      </c>
      <c r="AB8" s="69">
        <f>IF((J8-Resultados!$L$13)&gt;0,J8-Resultados!$L$13,0)</f>
        <v>24.384394609290084</v>
      </c>
      <c r="AC8" s="69">
        <f>IF((K8-Resultados!$M$13)&gt;0,K8-Resultados!$M$13,0)</f>
        <v>24.271142034437332</v>
      </c>
      <c r="AD8" s="69">
        <f>IF((L8-Resultados!$N$13)&gt;0,L8-Resultados!$N$13,0)</f>
        <v>22.003587721896054</v>
      </c>
      <c r="AE8" s="69">
        <f>IF((M8-Resultados!$O$13)&gt;0,M8-Resultados!$O$13,0)</f>
        <v>16.130475286127549</v>
      </c>
      <c r="AF8" s="69">
        <f>IF((N8-Resultados!$P$13)&gt;0,N8-Resultados!$P$13,0)</f>
        <v>15.915551789771015</v>
      </c>
      <c r="AG8" s="69">
        <f>IF((O8-Resultados!$Q$13)&gt;0,O8-Resultados!$Q$13,0)</f>
        <v>13.816119158479324</v>
      </c>
      <c r="AH8" s="69">
        <f>IF((P8-Resultados!$R$13)&gt;0,P8-Resultados!$R$13,0)</f>
        <v>15.771174235065288</v>
      </c>
      <c r="AI8" s="69">
        <f>IF((Q8-Resultados!$S$13)&gt;0,Q8-Resultados!$S$13,0)</f>
        <v>22.669156480010116</v>
      </c>
      <c r="AJ8" s="69">
        <f>IF((R8-Resultados!$T$13)&gt;0,R8-Resultados!$T$13,0)</f>
        <v>26.669736866053981</v>
      </c>
      <c r="AK8" s="87">
        <f t="shared" si="21"/>
        <v>421.49255484312641</v>
      </c>
      <c r="AL8" s="88">
        <f t="shared" si="29"/>
        <v>0</v>
      </c>
      <c r="AM8" s="88">
        <f t="shared" si="22"/>
        <v>0</v>
      </c>
      <c r="AN8" s="88"/>
      <c r="AO8" s="332">
        <f>IF((C8-Resultados!$E$14)&gt;0,C8-Resultados!$E$14,0)</f>
        <v>52.189990338631695</v>
      </c>
      <c r="AP8" s="333">
        <f>IF((D8-Resultados!$F$14)&gt;0,D8-Resultados!$F$14,0)</f>
        <v>55.453385276972668</v>
      </c>
      <c r="AQ8" s="333">
        <f>IF((E8-Resultados!$G$14)&gt;0,E8-Resultados!$G$14,0)</f>
        <v>48.782288149619959</v>
      </c>
      <c r="AR8" s="333">
        <f>IF((F8-Resultados!$H$14)&gt;0,F8-Resultados!$H$14,0)</f>
        <v>45.976806124215884</v>
      </c>
      <c r="AS8" s="333">
        <f>IF((G8-Resultados!$I$14)&gt;0,G8-Resultados!$I$14,0)</f>
        <v>41.141008875599113</v>
      </c>
      <c r="AT8" s="333">
        <f>IF((H8-Resultados!$J$14)&gt;0,H8-Resultados!$J$14,0)</f>
        <v>39.75892417255411</v>
      </c>
      <c r="AU8" s="333">
        <f>IF((I8-Resultados!$K$14)&gt;0,I8-Resultados!$K$14,0)</f>
        <v>36.0588137244021</v>
      </c>
      <c r="AV8" s="333">
        <f>IF((J8-Resultados!$L$14)&gt;0,J8-Resultados!$L$14,0)</f>
        <v>27.584394609290086</v>
      </c>
      <c r="AW8" s="333">
        <f>IF((K8-Resultados!$M$14)&gt;0,K8-Resultados!$M$14,0)</f>
        <v>26.171142034437331</v>
      </c>
      <c r="AX8" s="333">
        <f>IF((L8-Resultados!$N$14)&gt;0,L8-Resultados!$N$14,0)</f>
        <v>22.803587721896051</v>
      </c>
      <c r="AY8" s="333">
        <f>IF((M8-Resultados!$O$14)&gt;0,M8-Resultados!$O$14,0)</f>
        <v>16.130475286127549</v>
      </c>
      <c r="AZ8" s="333">
        <f>IF((N8-Resultados!$P$14)&gt;0,N8-Resultados!$P$14,0)</f>
        <v>15.315551789771021</v>
      </c>
      <c r="BA8" s="333">
        <f>IF((O8-Resultados!$Q$14)&gt;0,O8-Resultados!$Q$14,0)</f>
        <v>12.816119158479324</v>
      </c>
      <c r="BB8" s="333">
        <f>IF((P8-Resultados!$R$14)&gt;0,P8-Resultados!$R$14,0)</f>
        <v>14.571174235065286</v>
      </c>
      <c r="BC8" s="333">
        <f>IF((Q8-Resultados!$S$14)&gt;0,Q8-Resultados!$S$14,0)</f>
        <v>21.369156480010119</v>
      </c>
      <c r="BD8" s="333">
        <f>IF((R8-Resultados!$T$14)&gt;0,R8-Resultados!$T$14,0)</f>
        <v>25.469736866053978</v>
      </c>
      <c r="BE8" s="90">
        <f t="shared" si="23"/>
        <v>501.59255484312632</v>
      </c>
      <c r="BF8" s="88">
        <f t="shared" si="30"/>
        <v>0</v>
      </c>
      <c r="BG8" s="88">
        <f t="shared" si="24"/>
        <v>0</v>
      </c>
      <c r="BH8" s="88"/>
      <c r="BI8" s="91">
        <f>IF((C8-Resultados!$E$16)&gt;0,C8-Resultados!$E$16,0)</f>
        <v>31.021731578313194</v>
      </c>
      <c r="BJ8" s="89">
        <f>IF((D8-Resultados!$F$16)&gt;0,D8-Resultados!$F$16,0)</f>
        <v>37.285126516654174</v>
      </c>
      <c r="BK8" s="89">
        <f>IF((E8-Resultados!$G$16)&gt;0,E8-Resultados!$G$16,0)</f>
        <v>33.314029389301474</v>
      </c>
      <c r="BL8" s="89">
        <f>IF((F8-Resultados!$H$16)&gt;0,F8-Resultados!$H$16,0)</f>
        <v>33.008547363897392</v>
      </c>
      <c r="BM8" s="89">
        <f>IF((G8-Resultados!$I$16)&gt;0,G8-Resultados!$I$16,0)</f>
        <v>30.472750115280611</v>
      </c>
      <c r="BN8" s="89">
        <f>IF((H8-Resultados!$J$16)&gt;0,H8-Resultados!$J$16,0)</f>
        <v>31.090665412235609</v>
      </c>
      <c r="BO8" s="89">
        <f>IF((I8-Resultados!$K$16)&gt;0,I8-Resultados!$K$16,0)</f>
        <v>29.190554964083603</v>
      </c>
      <c r="BP8" s="89">
        <f>IF((J8-Resultados!$L$16)&gt;0,J8-Resultados!$L$16,0)</f>
        <v>22.316135848971584</v>
      </c>
      <c r="BQ8" s="89">
        <f>IF((K8-Resultados!$M$16)&gt;0,K8-Resultados!$M$16,0)</f>
        <v>22.202883274118832</v>
      </c>
      <c r="BR8" s="89">
        <f>IF((L8-Resultados!$N$16)&gt;0,L8-Resultados!$N$16,0)</f>
        <v>19.935328961577554</v>
      </c>
      <c r="BS8" s="89">
        <f>IF((M8-Resultados!$O$16)&gt;0,M8-Resultados!$O$16,0)</f>
        <v>14.062216525809049</v>
      </c>
      <c r="BT8" s="89">
        <f>IF((N8-Resultados!$P$16)&gt;0,N8-Resultados!$P$16,0)</f>
        <v>13.847293029452516</v>
      </c>
      <c r="BU8" s="89">
        <f>IF((O8-Resultados!$Q$16)&gt;0,O8-Resultados!$Q$16,0)</f>
        <v>11.747860398160825</v>
      </c>
      <c r="BV8" s="89">
        <f>IF((P8-Resultados!$R$16)&gt;0,P8-Resultados!$R$16,0)</f>
        <v>13.702915474746789</v>
      </c>
      <c r="BW8" s="89">
        <f>IF((Q8-Resultados!$S$16)&gt;0,Q8-Resultados!$S$16,0)</f>
        <v>20.600897719691616</v>
      </c>
      <c r="BX8" s="89">
        <f>IF((R8-Resultados!$T$16)&gt;0,R8-Resultados!$T$16,0)</f>
        <v>24.601478105735481</v>
      </c>
      <c r="BY8" s="90">
        <f t="shared" si="25"/>
        <v>388.4004146780303</v>
      </c>
      <c r="BZ8" s="88">
        <f t="shared" si="31"/>
        <v>0</v>
      </c>
      <c r="CA8" s="88">
        <f t="shared" si="26"/>
        <v>0</v>
      </c>
      <c r="CB8" s="88"/>
      <c r="CC8" s="91">
        <f>IF((C8-Resultados!$E$17)&gt;0,C8-Resultados!$E$17,0)</f>
        <v>50.121731578313195</v>
      </c>
      <c r="CD8" s="89">
        <f>IF((D8-Resultados!$F$17)&gt;0,D8-Resultados!$F$17,0)</f>
        <v>53.385126516654182</v>
      </c>
      <c r="CE8" s="89">
        <f>IF((E8-Resultados!$G$17)&gt;0,E8-Resultados!$G$17,0)</f>
        <v>46.714029389301473</v>
      </c>
      <c r="CF8" s="89">
        <f>IF((F8-Resultados!$H$17)&gt;0,F8-Resultados!$H$17,0)</f>
        <v>43.908547363897391</v>
      </c>
      <c r="CG8" s="89">
        <f>IF((G8-Resultados!$I$17)&gt;0,G8-Resultados!$I$17,0)</f>
        <v>39.072750115280613</v>
      </c>
      <c r="CH8" s="89">
        <f>IF((H8-Resultados!$J$17)&gt;0,H8-Resultados!$J$17,0)</f>
        <v>37.69066541223561</v>
      </c>
      <c r="CI8" s="89">
        <f>IF((I8-Resultados!$K$17)&gt;0,I8-Resultados!$K$17,0)</f>
        <v>33.9905549640836</v>
      </c>
      <c r="CJ8" s="89">
        <f>IF((J8-Resultados!$L$17)&gt;0,J8-Resultados!$L$17,0)</f>
        <v>25.516135848971587</v>
      </c>
      <c r="CK8" s="89">
        <f>IF((K8-Resultados!$M$17)&gt;0,K8-Resultados!$M$17,0)</f>
        <v>24.102883274118831</v>
      </c>
      <c r="CL8" s="89">
        <f>IF((L8-Resultados!$N$17)&gt;0,L8-Resultados!$N$17,0)</f>
        <v>20.735328961577551</v>
      </c>
      <c r="CM8" s="89">
        <f>IF((M8-Resultados!$O$17)&gt;0,M8-Resultados!$O$17,0)</f>
        <v>14.062216525809049</v>
      </c>
      <c r="CN8" s="89">
        <f>IF((N8-Resultados!$P$17)&gt;0,N8-Resultados!$P$17,0)</f>
        <v>13.247293029452521</v>
      </c>
      <c r="CO8" s="89">
        <f>IF((O8-Resultados!$Q$17)&gt;0,O8-Resultados!$Q$17,0)</f>
        <v>10.747860398160825</v>
      </c>
      <c r="CP8" s="89">
        <f>IF((P8-Resultados!$R$17)&gt;0,P8-Resultados!$R$17,0)</f>
        <v>12.502915474746786</v>
      </c>
      <c r="CQ8" s="89">
        <f>IF((Q8-Resultados!$S$17)&gt;0,Q8-Resultados!$S$17,0)</f>
        <v>19.300897719691619</v>
      </c>
      <c r="CR8" s="89">
        <f>IF((R8-Resultados!$T$17)&gt;0,R8-Resultados!$T$17,0)</f>
        <v>23.401478105735478</v>
      </c>
      <c r="CS8" s="90">
        <f t="shared" si="27"/>
        <v>468.50041467803032</v>
      </c>
      <c r="CT8" s="88">
        <f t="shared" si="32"/>
        <v>0</v>
      </c>
      <c r="CU8" s="88">
        <f t="shared" si="28"/>
        <v>0</v>
      </c>
    </row>
    <row r="9" spans="1:99" ht="14.25">
      <c r="A9" s="71"/>
      <c r="B9" s="83">
        <v>-27</v>
      </c>
      <c r="C9" s="92">
        <f t="shared" si="4"/>
        <v>60</v>
      </c>
      <c r="D9" s="93">
        <f t="shared" si="5"/>
        <v>63</v>
      </c>
      <c r="E9" s="93">
        <f t="shared" si="6"/>
        <v>66</v>
      </c>
      <c r="F9" s="93">
        <f t="shared" si="7"/>
        <v>69</v>
      </c>
      <c r="G9" s="93">
        <f t="shared" si="8"/>
        <v>72</v>
      </c>
      <c r="H9" s="93">
        <f t="shared" si="9"/>
        <v>75</v>
      </c>
      <c r="I9" s="93">
        <f t="shared" si="10"/>
        <v>78</v>
      </c>
      <c r="J9" s="93">
        <f t="shared" si="11"/>
        <v>79</v>
      </c>
      <c r="K9" s="93">
        <f t="shared" si="12"/>
        <v>80</v>
      </c>
      <c r="L9" s="93">
        <f t="shared" si="13"/>
        <v>81</v>
      </c>
      <c r="M9" s="93">
        <f t="shared" si="14"/>
        <v>82</v>
      </c>
      <c r="N9" s="93">
        <f t="shared" si="15"/>
        <v>83</v>
      </c>
      <c r="O9" s="93">
        <f t="shared" si="16"/>
        <v>83</v>
      </c>
      <c r="P9" s="93">
        <f t="shared" si="17"/>
        <v>83</v>
      </c>
      <c r="Q9" s="93">
        <f t="shared" si="18"/>
        <v>83</v>
      </c>
      <c r="R9" s="93">
        <f t="shared" si="19"/>
        <v>83</v>
      </c>
      <c r="S9" s="94">
        <f t="shared" si="20"/>
        <v>83</v>
      </c>
      <c r="U9" s="69">
        <f>IF((C9-Resultados!$E$13)&gt;0,C9-Resultados!$E$13,0)</f>
        <v>32.089990338631694</v>
      </c>
      <c r="V9" s="69">
        <f>IF((D9-Resultados!$F$13)&gt;0,D9-Resultados!$F$13,0)</f>
        <v>38.353385276972674</v>
      </c>
      <c r="W9" s="69">
        <f>IF((E9-Resultados!$G$13)&gt;0,E9-Resultados!$G$13,0)</f>
        <v>34.38228814961996</v>
      </c>
      <c r="X9" s="69">
        <f>IF((F9-Resultados!$H$13)&gt;0,F9-Resultados!$H$13,0)</f>
        <v>34.076806124215885</v>
      </c>
      <c r="Y9" s="69">
        <f>IF((G9-Resultados!$I$13)&gt;0,G9-Resultados!$I$13,0)</f>
        <v>31.541008875599111</v>
      </c>
      <c r="Z9" s="69">
        <f>IF((H9-Resultados!$J$13)&gt;0,H9-Resultados!$J$13,0)</f>
        <v>32.158924172554109</v>
      </c>
      <c r="AA9" s="69">
        <f>IF((I9-Resultados!$K$13)&gt;0,I9-Resultados!$K$13,0)</f>
        <v>30.258813724402103</v>
      </c>
      <c r="AB9" s="69">
        <f>IF((J9-Resultados!$L$13)&gt;0,J9-Resultados!$L$13,0)</f>
        <v>23.384394609290084</v>
      </c>
      <c r="AC9" s="69">
        <f>IF((K9-Resultados!$M$13)&gt;0,K9-Resultados!$M$13,0)</f>
        <v>23.271142034437332</v>
      </c>
      <c r="AD9" s="69">
        <f>IF((L9-Resultados!$N$13)&gt;0,L9-Resultados!$N$13,0)</f>
        <v>21.003587721896054</v>
      </c>
      <c r="AE9" s="69">
        <f>IF((M9-Resultados!$O$13)&gt;0,M9-Resultados!$O$13,0)</f>
        <v>15.130475286127549</v>
      </c>
      <c r="AF9" s="69">
        <f>IF((N9-Resultados!$P$13)&gt;0,N9-Resultados!$P$13,0)</f>
        <v>14.915551789771015</v>
      </c>
      <c r="AG9" s="69">
        <f>IF((O9-Resultados!$Q$13)&gt;0,O9-Resultados!$Q$13,0)</f>
        <v>12.816119158479324</v>
      </c>
      <c r="AH9" s="69">
        <f>IF((P9-Resultados!$R$13)&gt;0,P9-Resultados!$R$13,0)</f>
        <v>14.771174235065288</v>
      </c>
      <c r="AI9" s="69">
        <f>IF((Q9-Resultados!$S$13)&gt;0,Q9-Resultados!$S$13,0)</f>
        <v>21.669156480010116</v>
      </c>
      <c r="AJ9" s="69">
        <f>IF((R9-Resultados!$T$13)&gt;0,R9-Resultados!$T$13,0)</f>
        <v>25.669736866053981</v>
      </c>
      <c r="AK9" s="87">
        <f t="shared" si="21"/>
        <v>405.49255484312641</v>
      </c>
      <c r="AL9" s="88">
        <f t="shared" si="29"/>
        <v>0</v>
      </c>
      <c r="AM9" s="88">
        <f t="shared" si="22"/>
        <v>0</v>
      </c>
      <c r="AN9" s="88"/>
      <c r="AO9" s="332">
        <f>IF((C9-Resultados!$E$14)&gt;0,C9-Resultados!$E$14,0)</f>
        <v>51.189990338631695</v>
      </c>
      <c r="AP9" s="333">
        <f>IF((D9-Resultados!$F$14)&gt;0,D9-Resultados!$F$14,0)</f>
        <v>54.453385276972668</v>
      </c>
      <c r="AQ9" s="333">
        <f>IF((E9-Resultados!$G$14)&gt;0,E9-Resultados!$G$14,0)</f>
        <v>47.782288149619959</v>
      </c>
      <c r="AR9" s="333">
        <f>IF((F9-Resultados!$H$14)&gt;0,F9-Resultados!$H$14,0)</f>
        <v>44.976806124215884</v>
      </c>
      <c r="AS9" s="333">
        <f>IF((G9-Resultados!$I$14)&gt;0,G9-Resultados!$I$14,0)</f>
        <v>40.141008875599113</v>
      </c>
      <c r="AT9" s="333">
        <f>IF((H9-Resultados!$J$14)&gt;0,H9-Resultados!$J$14,0)</f>
        <v>38.75892417255411</v>
      </c>
      <c r="AU9" s="333">
        <f>IF((I9-Resultados!$K$14)&gt;0,I9-Resultados!$K$14,0)</f>
        <v>35.0588137244021</v>
      </c>
      <c r="AV9" s="333">
        <f>IF((J9-Resultados!$L$14)&gt;0,J9-Resultados!$L$14,0)</f>
        <v>26.584394609290086</v>
      </c>
      <c r="AW9" s="333">
        <f>IF((K9-Resultados!$M$14)&gt;0,K9-Resultados!$M$14,0)</f>
        <v>25.171142034437331</v>
      </c>
      <c r="AX9" s="333">
        <f>IF((L9-Resultados!$N$14)&gt;0,L9-Resultados!$N$14,0)</f>
        <v>21.803587721896051</v>
      </c>
      <c r="AY9" s="333">
        <f>IF((M9-Resultados!$O$14)&gt;0,M9-Resultados!$O$14,0)</f>
        <v>15.130475286127549</v>
      </c>
      <c r="AZ9" s="333">
        <f>IF((N9-Resultados!$P$14)&gt;0,N9-Resultados!$P$14,0)</f>
        <v>14.315551789771021</v>
      </c>
      <c r="BA9" s="333">
        <f>IF((O9-Resultados!$Q$14)&gt;0,O9-Resultados!$Q$14,0)</f>
        <v>11.816119158479324</v>
      </c>
      <c r="BB9" s="333">
        <f>IF((P9-Resultados!$R$14)&gt;0,P9-Resultados!$R$14,0)</f>
        <v>13.571174235065286</v>
      </c>
      <c r="BC9" s="333">
        <f>IF((Q9-Resultados!$S$14)&gt;0,Q9-Resultados!$S$14,0)</f>
        <v>20.369156480010119</v>
      </c>
      <c r="BD9" s="333">
        <f>IF((R9-Resultados!$T$14)&gt;0,R9-Resultados!$T$14,0)</f>
        <v>24.469736866053978</v>
      </c>
      <c r="BE9" s="90">
        <f t="shared" si="23"/>
        <v>485.59255484312632</v>
      </c>
      <c r="BF9" s="88">
        <f t="shared" si="30"/>
        <v>0</v>
      </c>
      <c r="BG9" s="88">
        <f t="shared" si="24"/>
        <v>0</v>
      </c>
      <c r="BH9" s="88"/>
      <c r="BI9" s="91">
        <f>IF((C9-Resultados!$E$16)&gt;0,C9-Resultados!$E$16,0)</f>
        <v>30.021731578313194</v>
      </c>
      <c r="BJ9" s="89">
        <f>IF((D9-Resultados!$F$16)&gt;0,D9-Resultados!$F$16,0)</f>
        <v>36.285126516654174</v>
      </c>
      <c r="BK9" s="89">
        <f>IF((E9-Resultados!$G$16)&gt;0,E9-Resultados!$G$16,0)</f>
        <v>32.314029389301474</v>
      </c>
      <c r="BL9" s="89">
        <f>IF((F9-Resultados!$H$16)&gt;0,F9-Resultados!$H$16,0)</f>
        <v>32.008547363897392</v>
      </c>
      <c r="BM9" s="89">
        <f>IF((G9-Resultados!$I$16)&gt;0,G9-Resultados!$I$16,0)</f>
        <v>29.472750115280611</v>
      </c>
      <c r="BN9" s="89">
        <f>IF((H9-Resultados!$J$16)&gt;0,H9-Resultados!$J$16,0)</f>
        <v>30.090665412235609</v>
      </c>
      <c r="BO9" s="89">
        <f>IF((I9-Resultados!$K$16)&gt;0,I9-Resultados!$K$16,0)</f>
        <v>28.190554964083603</v>
      </c>
      <c r="BP9" s="89">
        <f>IF((J9-Resultados!$L$16)&gt;0,J9-Resultados!$L$16,0)</f>
        <v>21.316135848971584</v>
      </c>
      <c r="BQ9" s="89">
        <f>IF((K9-Resultados!$M$16)&gt;0,K9-Resultados!$M$16,0)</f>
        <v>21.202883274118832</v>
      </c>
      <c r="BR9" s="89">
        <f>IF((L9-Resultados!$N$16)&gt;0,L9-Resultados!$N$16,0)</f>
        <v>18.935328961577554</v>
      </c>
      <c r="BS9" s="89">
        <f>IF((M9-Resultados!$O$16)&gt;0,M9-Resultados!$O$16,0)</f>
        <v>13.062216525809049</v>
      </c>
      <c r="BT9" s="89">
        <f>IF((N9-Resultados!$P$16)&gt;0,N9-Resultados!$P$16,0)</f>
        <v>12.847293029452516</v>
      </c>
      <c r="BU9" s="89">
        <f>IF((O9-Resultados!$Q$16)&gt;0,O9-Resultados!$Q$16,0)</f>
        <v>10.747860398160825</v>
      </c>
      <c r="BV9" s="89">
        <f>IF((P9-Resultados!$R$16)&gt;0,P9-Resultados!$R$16,0)</f>
        <v>12.702915474746789</v>
      </c>
      <c r="BW9" s="89">
        <f>IF((Q9-Resultados!$S$16)&gt;0,Q9-Resultados!$S$16,0)</f>
        <v>19.600897719691616</v>
      </c>
      <c r="BX9" s="89">
        <f>IF((R9-Resultados!$T$16)&gt;0,R9-Resultados!$T$16,0)</f>
        <v>23.601478105735481</v>
      </c>
      <c r="BY9" s="90">
        <f t="shared" si="25"/>
        <v>372.4004146780303</v>
      </c>
      <c r="BZ9" s="88">
        <f t="shared" si="31"/>
        <v>0</v>
      </c>
      <c r="CA9" s="88">
        <f t="shared" si="26"/>
        <v>0</v>
      </c>
      <c r="CB9" s="88"/>
      <c r="CC9" s="91">
        <f>IF((C9-Resultados!$E$17)&gt;0,C9-Resultados!$E$17,0)</f>
        <v>49.121731578313195</v>
      </c>
      <c r="CD9" s="89">
        <f>IF((D9-Resultados!$F$17)&gt;0,D9-Resultados!$F$17,0)</f>
        <v>52.385126516654182</v>
      </c>
      <c r="CE9" s="89">
        <f>IF((E9-Resultados!$G$17)&gt;0,E9-Resultados!$G$17,0)</f>
        <v>45.714029389301473</v>
      </c>
      <c r="CF9" s="89">
        <f>IF((F9-Resultados!$H$17)&gt;0,F9-Resultados!$H$17,0)</f>
        <v>42.908547363897391</v>
      </c>
      <c r="CG9" s="89">
        <f>IF((G9-Resultados!$I$17)&gt;0,G9-Resultados!$I$17,0)</f>
        <v>38.072750115280613</v>
      </c>
      <c r="CH9" s="89">
        <f>IF((H9-Resultados!$J$17)&gt;0,H9-Resultados!$J$17,0)</f>
        <v>36.69066541223561</v>
      </c>
      <c r="CI9" s="89">
        <f>IF((I9-Resultados!$K$17)&gt;0,I9-Resultados!$K$17,0)</f>
        <v>32.9905549640836</v>
      </c>
      <c r="CJ9" s="89">
        <f>IF((J9-Resultados!$L$17)&gt;0,J9-Resultados!$L$17,0)</f>
        <v>24.516135848971587</v>
      </c>
      <c r="CK9" s="89">
        <f>IF((K9-Resultados!$M$17)&gt;0,K9-Resultados!$M$17,0)</f>
        <v>23.102883274118831</v>
      </c>
      <c r="CL9" s="89">
        <f>IF((L9-Resultados!$N$17)&gt;0,L9-Resultados!$N$17,0)</f>
        <v>19.735328961577551</v>
      </c>
      <c r="CM9" s="89">
        <f>IF((M9-Resultados!$O$17)&gt;0,M9-Resultados!$O$17,0)</f>
        <v>13.062216525809049</v>
      </c>
      <c r="CN9" s="89">
        <f>IF((N9-Resultados!$P$17)&gt;0,N9-Resultados!$P$17,0)</f>
        <v>12.247293029452521</v>
      </c>
      <c r="CO9" s="89">
        <f>IF((O9-Resultados!$Q$17)&gt;0,O9-Resultados!$Q$17,0)</f>
        <v>9.7478603981608245</v>
      </c>
      <c r="CP9" s="89">
        <f>IF((P9-Resultados!$R$17)&gt;0,P9-Resultados!$R$17,0)</f>
        <v>11.502915474746786</v>
      </c>
      <c r="CQ9" s="89">
        <f>IF((Q9-Resultados!$S$17)&gt;0,Q9-Resultados!$S$17,0)</f>
        <v>18.300897719691619</v>
      </c>
      <c r="CR9" s="89">
        <f>IF((R9-Resultados!$T$17)&gt;0,R9-Resultados!$T$17,0)</f>
        <v>22.401478105735478</v>
      </c>
      <c r="CS9" s="90">
        <f t="shared" si="27"/>
        <v>452.50041467803032</v>
      </c>
      <c r="CT9" s="88">
        <f t="shared" si="32"/>
        <v>0</v>
      </c>
      <c r="CU9" s="88">
        <f t="shared" si="28"/>
        <v>0</v>
      </c>
    </row>
    <row r="10" spans="1:99" ht="14.25">
      <c r="A10" s="71"/>
      <c r="B10" s="83">
        <v>-26</v>
      </c>
      <c r="C10" s="92">
        <f t="shared" si="4"/>
        <v>59</v>
      </c>
      <c r="D10" s="93">
        <f t="shared" si="5"/>
        <v>62</v>
      </c>
      <c r="E10" s="93">
        <f t="shared" si="6"/>
        <v>65</v>
      </c>
      <c r="F10" s="93">
        <f t="shared" si="7"/>
        <v>68</v>
      </c>
      <c r="G10" s="93">
        <f t="shared" si="8"/>
        <v>71</v>
      </c>
      <c r="H10" s="93">
        <f t="shared" si="9"/>
        <v>74</v>
      </c>
      <c r="I10" s="93">
        <f t="shared" si="10"/>
        <v>77</v>
      </c>
      <c r="J10" s="93">
        <f t="shared" si="11"/>
        <v>78</v>
      </c>
      <c r="K10" s="93">
        <f t="shared" si="12"/>
        <v>79</v>
      </c>
      <c r="L10" s="93">
        <f t="shared" si="13"/>
        <v>80</v>
      </c>
      <c r="M10" s="93">
        <f t="shared" si="14"/>
        <v>81</v>
      </c>
      <c r="N10" s="93">
        <f t="shared" si="15"/>
        <v>82</v>
      </c>
      <c r="O10" s="93">
        <f t="shared" si="16"/>
        <v>82</v>
      </c>
      <c r="P10" s="93">
        <f t="shared" si="17"/>
        <v>82</v>
      </c>
      <c r="Q10" s="93">
        <f t="shared" si="18"/>
        <v>82</v>
      </c>
      <c r="R10" s="93">
        <f t="shared" si="19"/>
        <v>82</v>
      </c>
      <c r="S10" s="94">
        <f t="shared" si="20"/>
        <v>82</v>
      </c>
      <c r="U10" s="69">
        <f>IF((C10-Resultados!$E$13)&gt;0,C10-Resultados!$E$13,0)</f>
        <v>31.089990338631694</v>
      </c>
      <c r="V10" s="69">
        <f>IF((D10-Resultados!$F$13)&gt;0,D10-Resultados!$F$13,0)</f>
        <v>37.353385276972674</v>
      </c>
      <c r="W10" s="69">
        <f>IF((E10-Resultados!$G$13)&gt;0,E10-Resultados!$G$13,0)</f>
        <v>33.38228814961996</v>
      </c>
      <c r="X10" s="69">
        <f>IF((F10-Resultados!$H$13)&gt;0,F10-Resultados!$H$13,0)</f>
        <v>33.076806124215885</v>
      </c>
      <c r="Y10" s="69">
        <f>IF((G10-Resultados!$I$13)&gt;0,G10-Resultados!$I$13,0)</f>
        <v>30.541008875599111</v>
      </c>
      <c r="Z10" s="69">
        <f>IF((H10-Resultados!$J$13)&gt;0,H10-Resultados!$J$13,0)</f>
        <v>31.158924172554109</v>
      </c>
      <c r="AA10" s="69">
        <f>IF((I10-Resultados!$K$13)&gt;0,I10-Resultados!$K$13,0)</f>
        <v>29.258813724402103</v>
      </c>
      <c r="AB10" s="69">
        <f>IF((J10-Resultados!$L$13)&gt;0,J10-Resultados!$L$13,0)</f>
        <v>22.384394609290084</v>
      </c>
      <c r="AC10" s="69">
        <f>IF((K10-Resultados!$M$13)&gt;0,K10-Resultados!$M$13,0)</f>
        <v>22.271142034437332</v>
      </c>
      <c r="AD10" s="69">
        <f>IF((L10-Resultados!$N$13)&gt;0,L10-Resultados!$N$13,0)</f>
        <v>20.003587721896054</v>
      </c>
      <c r="AE10" s="69">
        <f>IF((M10-Resultados!$O$13)&gt;0,M10-Resultados!$O$13,0)</f>
        <v>14.130475286127549</v>
      </c>
      <c r="AF10" s="69">
        <f>IF((N10-Resultados!$P$13)&gt;0,N10-Resultados!$P$13,0)</f>
        <v>13.915551789771015</v>
      </c>
      <c r="AG10" s="69">
        <f>IF((O10-Resultados!$Q$13)&gt;0,O10-Resultados!$Q$13,0)</f>
        <v>11.816119158479324</v>
      </c>
      <c r="AH10" s="69">
        <f>IF((P10-Resultados!$R$13)&gt;0,P10-Resultados!$R$13,0)</f>
        <v>13.771174235065288</v>
      </c>
      <c r="AI10" s="69">
        <f>IF((Q10-Resultados!$S$13)&gt;0,Q10-Resultados!$S$13,0)</f>
        <v>20.669156480010116</v>
      </c>
      <c r="AJ10" s="69">
        <f>IF((R10-Resultados!$T$13)&gt;0,R10-Resultados!$T$13,0)</f>
        <v>24.669736866053981</v>
      </c>
      <c r="AK10" s="87">
        <f t="shared" si="21"/>
        <v>389.49255484312641</v>
      </c>
      <c r="AL10" s="88">
        <f t="shared" si="29"/>
        <v>0</v>
      </c>
      <c r="AM10" s="88">
        <f t="shared" si="22"/>
        <v>0</v>
      </c>
      <c r="AN10" s="88"/>
      <c r="AO10" s="332">
        <f>IF((C10-Resultados!$E$14)&gt;0,C10-Resultados!$E$14,0)</f>
        <v>50.189990338631695</v>
      </c>
      <c r="AP10" s="333">
        <f>IF((D10-Resultados!$F$14)&gt;0,D10-Resultados!$F$14,0)</f>
        <v>53.453385276972668</v>
      </c>
      <c r="AQ10" s="333">
        <f>IF((E10-Resultados!$G$14)&gt;0,E10-Resultados!$G$14,0)</f>
        <v>46.782288149619959</v>
      </c>
      <c r="AR10" s="333">
        <f>IF((F10-Resultados!$H$14)&gt;0,F10-Resultados!$H$14,0)</f>
        <v>43.976806124215884</v>
      </c>
      <c r="AS10" s="333">
        <f>IF((G10-Resultados!$I$14)&gt;0,G10-Resultados!$I$14,0)</f>
        <v>39.141008875599113</v>
      </c>
      <c r="AT10" s="333">
        <f>IF((H10-Resultados!$J$14)&gt;0,H10-Resultados!$J$14,0)</f>
        <v>37.75892417255411</v>
      </c>
      <c r="AU10" s="333">
        <f>IF((I10-Resultados!$K$14)&gt;0,I10-Resultados!$K$14,0)</f>
        <v>34.0588137244021</v>
      </c>
      <c r="AV10" s="333">
        <f>IF((J10-Resultados!$L$14)&gt;0,J10-Resultados!$L$14,0)</f>
        <v>25.584394609290086</v>
      </c>
      <c r="AW10" s="333">
        <f>IF((K10-Resultados!$M$14)&gt;0,K10-Resultados!$M$14,0)</f>
        <v>24.171142034437331</v>
      </c>
      <c r="AX10" s="333">
        <f>IF((L10-Resultados!$N$14)&gt;0,L10-Resultados!$N$14,0)</f>
        <v>20.803587721896051</v>
      </c>
      <c r="AY10" s="333">
        <f>IF((M10-Resultados!$O$14)&gt;0,M10-Resultados!$O$14,0)</f>
        <v>14.130475286127549</v>
      </c>
      <c r="AZ10" s="333">
        <f>IF((N10-Resultados!$P$14)&gt;0,N10-Resultados!$P$14,0)</f>
        <v>13.315551789771021</v>
      </c>
      <c r="BA10" s="333">
        <f>IF((O10-Resultados!$Q$14)&gt;0,O10-Resultados!$Q$14,0)</f>
        <v>10.816119158479324</v>
      </c>
      <c r="BB10" s="333">
        <f>IF((P10-Resultados!$R$14)&gt;0,P10-Resultados!$R$14,0)</f>
        <v>12.571174235065286</v>
      </c>
      <c r="BC10" s="333">
        <f>IF((Q10-Resultados!$S$14)&gt;0,Q10-Resultados!$S$14,0)</f>
        <v>19.369156480010119</v>
      </c>
      <c r="BD10" s="333">
        <f>IF((R10-Resultados!$T$14)&gt;0,R10-Resultados!$T$14,0)</f>
        <v>23.469736866053978</v>
      </c>
      <c r="BE10" s="90">
        <f t="shared" si="23"/>
        <v>469.59255484312632</v>
      </c>
      <c r="BF10" s="88">
        <f t="shared" si="30"/>
        <v>0</v>
      </c>
      <c r="BG10" s="88">
        <f t="shared" si="24"/>
        <v>0</v>
      </c>
      <c r="BH10" s="88"/>
      <c r="BI10" s="91">
        <f>IF((C10-Resultados!$E$16)&gt;0,C10-Resultados!$E$16,0)</f>
        <v>29.021731578313194</v>
      </c>
      <c r="BJ10" s="89">
        <f>IF((D10-Resultados!$F$16)&gt;0,D10-Resultados!$F$16,0)</f>
        <v>35.285126516654174</v>
      </c>
      <c r="BK10" s="89">
        <f>IF((E10-Resultados!$G$16)&gt;0,E10-Resultados!$G$16,0)</f>
        <v>31.314029389301474</v>
      </c>
      <c r="BL10" s="89">
        <f>IF((F10-Resultados!$H$16)&gt;0,F10-Resultados!$H$16,0)</f>
        <v>31.008547363897392</v>
      </c>
      <c r="BM10" s="89">
        <f>IF((G10-Resultados!$I$16)&gt;0,G10-Resultados!$I$16,0)</f>
        <v>28.472750115280611</v>
      </c>
      <c r="BN10" s="89">
        <f>IF((H10-Resultados!$J$16)&gt;0,H10-Resultados!$J$16,0)</f>
        <v>29.090665412235609</v>
      </c>
      <c r="BO10" s="89">
        <f>IF((I10-Resultados!$K$16)&gt;0,I10-Resultados!$K$16,0)</f>
        <v>27.190554964083603</v>
      </c>
      <c r="BP10" s="89">
        <f>IF((J10-Resultados!$L$16)&gt;0,J10-Resultados!$L$16,0)</f>
        <v>20.316135848971584</v>
      </c>
      <c r="BQ10" s="89">
        <f>IF((K10-Resultados!$M$16)&gt;0,K10-Resultados!$M$16,0)</f>
        <v>20.202883274118832</v>
      </c>
      <c r="BR10" s="89">
        <f>IF((L10-Resultados!$N$16)&gt;0,L10-Resultados!$N$16,0)</f>
        <v>17.935328961577554</v>
      </c>
      <c r="BS10" s="89">
        <f>IF((M10-Resultados!$O$16)&gt;0,M10-Resultados!$O$16,0)</f>
        <v>12.062216525809049</v>
      </c>
      <c r="BT10" s="89">
        <f>IF((N10-Resultados!$P$16)&gt;0,N10-Resultados!$P$16,0)</f>
        <v>11.847293029452516</v>
      </c>
      <c r="BU10" s="89">
        <f>IF((O10-Resultados!$Q$16)&gt;0,O10-Resultados!$Q$16,0)</f>
        <v>9.7478603981608245</v>
      </c>
      <c r="BV10" s="89">
        <f>IF((P10-Resultados!$R$16)&gt;0,P10-Resultados!$R$16,0)</f>
        <v>11.702915474746789</v>
      </c>
      <c r="BW10" s="89">
        <f>IF((Q10-Resultados!$S$16)&gt;0,Q10-Resultados!$S$16,0)</f>
        <v>18.600897719691616</v>
      </c>
      <c r="BX10" s="89">
        <f>IF((R10-Resultados!$T$16)&gt;0,R10-Resultados!$T$16,0)</f>
        <v>22.601478105735481</v>
      </c>
      <c r="BY10" s="90">
        <f t="shared" si="25"/>
        <v>356.4004146780303</v>
      </c>
      <c r="BZ10" s="88">
        <f t="shared" si="31"/>
        <v>0</v>
      </c>
      <c r="CA10" s="88">
        <f t="shared" si="26"/>
        <v>0</v>
      </c>
      <c r="CB10" s="88"/>
      <c r="CC10" s="91">
        <f>IF((C10-Resultados!$E$17)&gt;0,C10-Resultados!$E$17,0)</f>
        <v>48.121731578313195</v>
      </c>
      <c r="CD10" s="89">
        <f>IF((D10-Resultados!$F$17)&gt;0,D10-Resultados!$F$17,0)</f>
        <v>51.385126516654182</v>
      </c>
      <c r="CE10" s="89">
        <f>IF((E10-Resultados!$G$17)&gt;0,E10-Resultados!$G$17,0)</f>
        <v>44.714029389301473</v>
      </c>
      <c r="CF10" s="89">
        <f>IF((F10-Resultados!$H$17)&gt;0,F10-Resultados!$H$17,0)</f>
        <v>41.908547363897391</v>
      </c>
      <c r="CG10" s="89">
        <f>IF((G10-Resultados!$I$17)&gt;0,G10-Resultados!$I$17,0)</f>
        <v>37.072750115280613</v>
      </c>
      <c r="CH10" s="89">
        <f>IF((H10-Resultados!$J$17)&gt;0,H10-Resultados!$J$17,0)</f>
        <v>35.69066541223561</v>
      </c>
      <c r="CI10" s="89">
        <f>IF((I10-Resultados!$K$17)&gt;0,I10-Resultados!$K$17,0)</f>
        <v>31.9905549640836</v>
      </c>
      <c r="CJ10" s="89">
        <f>IF((J10-Resultados!$L$17)&gt;0,J10-Resultados!$L$17,0)</f>
        <v>23.516135848971587</v>
      </c>
      <c r="CK10" s="89">
        <f>IF((K10-Resultados!$M$17)&gt;0,K10-Resultados!$M$17,0)</f>
        <v>22.102883274118831</v>
      </c>
      <c r="CL10" s="89">
        <f>IF((L10-Resultados!$N$17)&gt;0,L10-Resultados!$N$17,0)</f>
        <v>18.735328961577551</v>
      </c>
      <c r="CM10" s="89">
        <f>IF((M10-Resultados!$O$17)&gt;0,M10-Resultados!$O$17,0)</f>
        <v>12.062216525809049</v>
      </c>
      <c r="CN10" s="89">
        <f>IF((N10-Resultados!$P$17)&gt;0,N10-Resultados!$P$17,0)</f>
        <v>11.247293029452521</v>
      </c>
      <c r="CO10" s="89">
        <f>IF((O10-Resultados!$Q$17)&gt;0,O10-Resultados!$Q$17,0)</f>
        <v>8.7478603981608245</v>
      </c>
      <c r="CP10" s="89">
        <f>IF((P10-Resultados!$R$17)&gt;0,P10-Resultados!$R$17,0)</f>
        <v>10.502915474746786</v>
      </c>
      <c r="CQ10" s="89">
        <f>IF((Q10-Resultados!$S$17)&gt;0,Q10-Resultados!$S$17,0)</f>
        <v>17.300897719691619</v>
      </c>
      <c r="CR10" s="89">
        <f>IF((R10-Resultados!$T$17)&gt;0,R10-Resultados!$T$17,0)</f>
        <v>21.401478105735478</v>
      </c>
      <c r="CS10" s="90">
        <f t="shared" si="27"/>
        <v>436.50041467803032</v>
      </c>
      <c r="CT10" s="88">
        <f t="shared" si="32"/>
        <v>0</v>
      </c>
      <c r="CU10" s="88">
        <f t="shared" si="28"/>
        <v>0</v>
      </c>
    </row>
    <row r="11" spans="1:99" ht="14.25">
      <c r="A11" s="71"/>
      <c r="B11" s="83">
        <v>-25</v>
      </c>
      <c r="C11" s="92">
        <f t="shared" si="4"/>
        <v>58</v>
      </c>
      <c r="D11" s="93">
        <f t="shared" si="5"/>
        <v>61</v>
      </c>
      <c r="E11" s="93">
        <f t="shared" si="6"/>
        <v>64</v>
      </c>
      <c r="F11" s="93">
        <f t="shared" si="7"/>
        <v>67</v>
      </c>
      <c r="G11" s="93">
        <f t="shared" si="8"/>
        <v>70</v>
      </c>
      <c r="H11" s="93">
        <f t="shared" si="9"/>
        <v>73</v>
      </c>
      <c r="I11" s="93">
        <f t="shared" si="10"/>
        <v>76</v>
      </c>
      <c r="J11" s="93">
        <f t="shared" si="11"/>
        <v>77</v>
      </c>
      <c r="K11" s="93">
        <f t="shared" si="12"/>
        <v>78</v>
      </c>
      <c r="L11" s="93">
        <f t="shared" si="13"/>
        <v>79</v>
      </c>
      <c r="M11" s="93">
        <f t="shared" si="14"/>
        <v>80</v>
      </c>
      <c r="N11" s="93">
        <f t="shared" si="15"/>
        <v>81</v>
      </c>
      <c r="O11" s="93">
        <f t="shared" si="16"/>
        <v>81</v>
      </c>
      <c r="P11" s="93">
        <f t="shared" si="17"/>
        <v>81</v>
      </c>
      <c r="Q11" s="93">
        <f t="shared" si="18"/>
        <v>81</v>
      </c>
      <c r="R11" s="93">
        <f t="shared" si="19"/>
        <v>81</v>
      </c>
      <c r="S11" s="94">
        <f t="shared" si="20"/>
        <v>81</v>
      </c>
      <c r="U11" s="69">
        <f>IF((C11-Resultados!$E$13)&gt;0,C11-Resultados!$E$13,0)</f>
        <v>30.089990338631694</v>
      </c>
      <c r="V11" s="69">
        <f>IF((D11-Resultados!$F$13)&gt;0,D11-Resultados!$F$13,0)</f>
        <v>36.353385276972674</v>
      </c>
      <c r="W11" s="69">
        <f>IF((E11-Resultados!$G$13)&gt;0,E11-Resultados!$G$13,0)</f>
        <v>32.38228814961996</v>
      </c>
      <c r="X11" s="69">
        <f>IF((F11-Resultados!$H$13)&gt;0,F11-Resultados!$H$13,0)</f>
        <v>32.076806124215885</v>
      </c>
      <c r="Y11" s="69">
        <f>IF((G11-Resultados!$I$13)&gt;0,G11-Resultados!$I$13,0)</f>
        <v>29.541008875599111</v>
      </c>
      <c r="Z11" s="69">
        <f>IF((H11-Resultados!$J$13)&gt;0,H11-Resultados!$J$13,0)</f>
        <v>30.158924172554109</v>
      </c>
      <c r="AA11" s="69">
        <f>IF((I11-Resultados!$K$13)&gt;0,I11-Resultados!$K$13,0)</f>
        <v>28.258813724402103</v>
      </c>
      <c r="AB11" s="69">
        <f>IF((J11-Resultados!$L$13)&gt;0,J11-Resultados!$L$13,0)</f>
        <v>21.384394609290084</v>
      </c>
      <c r="AC11" s="69">
        <f>IF((K11-Resultados!$M$13)&gt;0,K11-Resultados!$M$13,0)</f>
        <v>21.271142034437332</v>
      </c>
      <c r="AD11" s="69">
        <f>IF((L11-Resultados!$N$13)&gt;0,L11-Resultados!$N$13,0)</f>
        <v>19.003587721896054</v>
      </c>
      <c r="AE11" s="69">
        <f>IF((M11-Resultados!$O$13)&gt;0,M11-Resultados!$O$13,0)</f>
        <v>13.130475286127549</v>
      </c>
      <c r="AF11" s="69">
        <f>IF((N11-Resultados!$P$13)&gt;0,N11-Resultados!$P$13,0)</f>
        <v>12.915551789771015</v>
      </c>
      <c r="AG11" s="69">
        <f>IF((O11-Resultados!$Q$13)&gt;0,O11-Resultados!$Q$13,0)</f>
        <v>10.816119158479324</v>
      </c>
      <c r="AH11" s="69">
        <f>IF((P11-Resultados!$R$13)&gt;0,P11-Resultados!$R$13,0)</f>
        <v>12.771174235065288</v>
      </c>
      <c r="AI11" s="69">
        <f>IF((Q11-Resultados!$S$13)&gt;0,Q11-Resultados!$S$13,0)</f>
        <v>19.669156480010116</v>
      </c>
      <c r="AJ11" s="69">
        <f>IF((R11-Resultados!$T$13)&gt;0,R11-Resultados!$T$13,0)</f>
        <v>23.669736866053981</v>
      </c>
      <c r="AK11" s="87">
        <f t="shared" si="21"/>
        <v>373.49255484312641</v>
      </c>
      <c r="AL11" s="88">
        <f t="shared" si="29"/>
        <v>0</v>
      </c>
      <c r="AM11" s="88">
        <f t="shared" si="22"/>
        <v>0</v>
      </c>
      <c r="AN11" s="88"/>
      <c r="AO11" s="332">
        <f>IF((C11-Resultados!$E$14)&gt;0,C11-Resultados!$E$14,0)</f>
        <v>49.189990338631695</v>
      </c>
      <c r="AP11" s="333">
        <f>IF((D11-Resultados!$F$14)&gt;0,D11-Resultados!$F$14,0)</f>
        <v>52.453385276972668</v>
      </c>
      <c r="AQ11" s="333">
        <f>IF((E11-Resultados!$G$14)&gt;0,E11-Resultados!$G$14,0)</f>
        <v>45.782288149619959</v>
      </c>
      <c r="AR11" s="333">
        <f>IF((F11-Resultados!$H$14)&gt;0,F11-Resultados!$H$14,0)</f>
        <v>42.976806124215884</v>
      </c>
      <c r="AS11" s="333">
        <f>IF((G11-Resultados!$I$14)&gt;0,G11-Resultados!$I$14,0)</f>
        <v>38.141008875599113</v>
      </c>
      <c r="AT11" s="333">
        <f>IF((H11-Resultados!$J$14)&gt;0,H11-Resultados!$J$14,0)</f>
        <v>36.75892417255411</v>
      </c>
      <c r="AU11" s="333">
        <f>IF((I11-Resultados!$K$14)&gt;0,I11-Resultados!$K$14,0)</f>
        <v>33.0588137244021</v>
      </c>
      <c r="AV11" s="333">
        <f>IF((J11-Resultados!$L$14)&gt;0,J11-Resultados!$L$14,0)</f>
        <v>24.584394609290086</v>
      </c>
      <c r="AW11" s="333">
        <f>IF((K11-Resultados!$M$14)&gt;0,K11-Resultados!$M$14,0)</f>
        <v>23.171142034437331</v>
      </c>
      <c r="AX11" s="333">
        <f>IF((L11-Resultados!$N$14)&gt;0,L11-Resultados!$N$14,0)</f>
        <v>19.803587721896051</v>
      </c>
      <c r="AY11" s="333">
        <f>IF((M11-Resultados!$O$14)&gt;0,M11-Resultados!$O$14,0)</f>
        <v>13.130475286127549</v>
      </c>
      <c r="AZ11" s="333">
        <f>IF((N11-Resultados!$P$14)&gt;0,N11-Resultados!$P$14,0)</f>
        <v>12.315551789771021</v>
      </c>
      <c r="BA11" s="333">
        <f>IF((O11-Resultados!$Q$14)&gt;0,O11-Resultados!$Q$14,0)</f>
        <v>9.8161191584793244</v>
      </c>
      <c r="BB11" s="333">
        <f>IF((P11-Resultados!$R$14)&gt;0,P11-Resultados!$R$14,0)</f>
        <v>11.571174235065286</v>
      </c>
      <c r="BC11" s="333">
        <f>IF((Q11-Resultados!$S$14)&gt;0,Q11-Resultados!$S$14,0)</f>
        <v>18.369156480010119</v>
      </c>
      <c r="BD11" s="333">
        <f>IF((R11-Resultados!$T$14)&gt;0,R11-Resultados!$T$14,0)</f>
        <v>22.469736866053978</v>
      </c>
      <c r="BE11" s="90">
        <f t="shared" si="23"/>
        <v>453.59255484312632</v>
      </c>
      <c r="BF11" s="88">
        <f t="shared" si="30"/>
        <v>0</v>
      </c>
      <c r="BG11" s="88">
        <f t="shared" si="24"/>
        <v>0</v>
      </c>
      <c r="BH11" s="88"/>
      <c r="BI11" s="91">
        <f>IF((C11-Resultados!$E$16)&gt;0,C11-Resultados!$E$16,0)</f>
        <v>28.021731578313194</v>
      </c>
      <c r="BJ11" s="89">
        <f>IF((D11-Resultados!$F$16)&gt;0,D11-Resultados!$F$16,0)</f>
        <v>34.285126516654174</v>
      </c>
      <c r="BK11" s="89">
        <f>IF((E11-Resultados!$G$16)&gt;0,E11-Resultados!$G$16,0)</f>
        <v>30.314029389301474</v>
      </c>
      <c r="BL11" s="89">
        <f>IF((F11-Resultados!$H$16)&gt;0,F11-Resultados!$H$16,0)</f>
        <v>30.008547363897392</v>
      </c>
      <c r="BM11" s="89">
        <f>IF((G11-Resultados!$I$16)&gt;0,G11-Resultados!$I$16,0)</f>
        <v>27.472750115280611</v>
      </c>
      <c r="BN11" s="89">
        <f>IF((H11-Resultados!$J$16)&gt;0,H11-Resultados!$J$16,0)</f>
        <v>28.090665412235609</v>
      </c>
      <c r="BO11" s="89">
        <f>IF((I11-Resultados!$K$16)&gt;0,I11-Resultados!$K$16,0)</f>
        <v>26.190554964083603</v>
      </c>
      <c r="BP11" s="89">
        <f>IF((J11-Resultados!$L$16)&gt;0,J11-Resultados!$L$16,0)</f>
        <v>19.316135848971584</v>
      </c>
      <c r="BQ11" s="89">
        <f>IF((K11-Resultados!$M$16)&gt;0,K11-Resultados!$M$16,0)</f>
        <v>19.202883274118832</v>
      </c>
      <c r="BR11" s="89">
        <f>IF((L11-Resultados!$N$16)&gt;0,L11-Resultados!$N$16,0)</f>
        <v>16.935328961577554</v>
      </c>
      <c r="BS11" s="89">
        <f>IF((M11-Resultados!$O$16)&gt;0,M11-Resultados!$O$16,0)</f>
        <v>11.062216525809049</v>
      </c>
      <c r="BT11" s="89">
        <f>IF((N11-Resultados!$P$16)&gt;0,N11-Resultados!$P$16,0)</f>
        <v>10.847293029452516</v>
      </c>
      <c r="BU11" s="89">
        <f>IF((O11-Resultados!$Q$16)&gt;0,O11-Resultados!$Q$16,0)</f>
        <v>8.7478603981608245</v>
      </c>
      <c r="BV11" s="89">
        <f>IF((P11-Resultados!$R$16)&gt;0,P11-Resultados!$R$16,0)</f>
        <v>10.702915474746789</v>
      </c>
      <c r="BW11" s="89">
        <f>IF((Q11-Resultados!$S$16)&gt;0,Q11-Resultados!$S$16,0)</f>
        <v>17.600897719691616</v>
      </c>
      <c r="BX11" s="89">
        <f>IF((R11-Resultados!$T$16)&gt;0,R11-Resultados!$T$16,0)</f>
        <v>21.601478105735481</v>
      </c>
      <c r="BY11" s="90">
        <f t="shared" si="25"/>
        <v>340.4004146780303</v>
      </c>
      <c r="BZ11" s="88">
        <f t="shared" si="31"/>
        <v>0</v>
      </c>
      <c r="CA11" s="88">
        <f t="shared" si="26"/>
        <v>0</v>
      </c>
      <c r="CB11" s="88"/>
      <c r="CC11" s="91">
        <f>IF((C11-Resultados!$E$17)&gt;0,C11-Resultados!$E$17,0)</f>
        <v>47.121731578313195</v>
      </c>
      <c r="CD11" s="89">
        <f>IF((D11-Resultados!$F$17)&gt;0,D11-Resultados!$F$17,0)</f>
        <v>50.385126516654182</v>
      </c>
      <c r="CE11" s="89">
        <f>IF((E11-Resultados!$G$17)&gt;0,E11-Resultados!$G$17,0)</f>
        <v>43.714029389301473</v>
      </c>
      <c r="CF11" s="89">
        <f>IF((F11-Resultados!$H$17)&gt;0,F11-Resultados!$H$17,0)</f>
        <v>40.908547363897391</v>
      </c>
      <c r="CG11" s="89">
        <f>IF((G11-Resultados!$I$17)&gt;0,G11-Resultados!$I$17,0)</f>
        <v>36.072750115280613</v>
      </c>
      <c r="CH11" s="89">
        <f>IF((H11-Resultados!$J$17)&gt;0,H11-Resultados!$J$17,0)</f>
        <v>34.69066541223561</v>
      </c>
      <c r="CI11" s="89">
        <f>IF((I11-Resultados!$K$17)&gt;0,I11-Resultados!$K$17,0)</f>
        <v>30.9905549640836</v>
      </c>
      <c r="CJ11" s="89">
        <f>IF((J11-Resultados!$L$17)&gt;0,J11-Resultados!$L$17,0)</f>
        <v>22.516135848971587</v>
      </c>
      <c r="CK11" s="89">
        <f>IF((K11-Resultados!$M$17)&gt;0,K11-Resultados!$M$17,0)</f>
        <v>21.102883274118831</v>
      </c>
      <c r="CL11" s="89">
        <f>IF((L11-Resultados!$N$17)&gt;0,L11-Resultados!$N$17,0)</f>
        <v>17.735328961577551</v>
      </c>
      <c r="CM11" s="89">
        <f>IF((M11-Resultados!$O$17)&gt;0,M11-Resultados!$O$17,0)</f>
        <v>11.062216525809049</v>
      </c>
      <c r="CN11" s="89">
        <f>IF((N11-Resultados!$P$17)&gt;0,N11-Resultados!$P$17,0)</f>
        <v>10.247293029452521</v>
      </c>
      <c r="CO11" s="89">
        <f>IF((O11-Resultados!$Q$17)&gt;0,O11-Resultados!$Q$17,0)</f>
        <v>7.7478603981608245</v>
      </c>
      <c r="CP11" s="89">
        <f>IF((P11-Resultados!$R$17)&gt;0,P11-Resultados!$R$17,0)</f>
        <v>9.5029154747467857</v>
      </c>
      <c r="CQ11" s="89">
        <f>IF((Q11-Resultados!$S$17)&gt;0,Q11-Resultados!$S$17,0)</f>
        <v>16.300897719691619</v>
      </c>
      <c r="CR11" s="89">
        <f>IF((R11-Resultados!$T$17)&gt;0,R11-Resultados!$T$17,0)</f>
        <v>20.401478105735478</v>
      </c>
      <c r="CS11" s="90">
        <f t="shared" si="27"/>
        <v>420.50041467803032</v>
      </c>
      <c r="CT11" s="88">
        <f t="shared" si="32"/>
        <v>0</v>
      </c>
      <c r="CU11" s="88">
        <f t="shared" si="28"/>
        <v>0</v>
      </c>
    </row>
    <row r="12" spans="1:99" ht="14.25">
      <c r="A12" s="71"/>
      <c r="B12" s="83">
        <v>-24</v>
      </c>
      <c r="C12" s="92">
        <f t="shared" si="4"/>
        <v>57</v>
      </c>
      <c r="D12" s="93">
        <f t="shared" si="5"/>
        <v>60</v>
      </c>
      <c r="E12" s="93">
        <f t="shared" si="6"/>
        <v>63</v>
      </c>
      <c r="F12" s="93">
        <f t="shared" si="7"/>
        <v>66</v>
      </c>
      <c r="G12" s="93">
        <f t="shared" si="8"/>
        <v>69</v>
      </c>
      <c r="H12" s="93">
        <f t="shared" si="9"/>
        <v>72</v>
      </c>
      <c r="I12" s="93">
        <f t="shared" si="10"/>
        <v>75</v>
      </c>
      <c r="J12" s="93">
        <f t="shared" si="11"/>
        <v>76</v>
      </c>
      <c r="K12" s="93">
        <f t="shared" si="12"/>
        <v>77</v>
      </c>
      <c r="L12" s="93">
        <f t="shared" si="13"/>
        <v>78</v>
      </c>
      <c r="M12" s="93">
        <f t="shared" si="14"/>
        <v>79</v>
      </c>
      <c r="N12" s="93">
        <f t="shared" si="15"/>
        <v>80</v>
      </c>
      <c r="O12" s="93">
        <f t="shared" si="16"/>
        <v>80</v>
      </c>
      <c r="P12" s="93">
        <f t="shared" si="17"/>
        <v>80</v>
      </c>
      <c r="Q12" s="93">
        <f t="shared" si="18"/>
        <v>80</v>
      </c>
      <c r="R12" s="93">
        <f t="shared" si="19"/>
        <v>80</v>
      </c>
      <c r="S12" s="94">
        <f t="shared" si="20"/>
        <v>80</v>
      </c>
      <c r="U12" s="69">
        <f>IF((C12-Resultados!$E$13)&gt;0,C12-Resultados!$E$13,0)</f>
        <v>29.089990338631694</v>
      </c>
      <c r="V12" s="69">
        <f>IF((D12-Resultados!$F$13)&gt;0,D12-Resultados!$F$13,0)</f>
        <v>35.353385276972674</v>
      </c>
      <c r="W12" s="69">
        <f>IF((E12-Resultados!$G$13)&gt;0,E12-Resultados!$G$13,0)</f>
        <v>31.38228814961996</v>
      </c>
      <c r="X12" s="69">
        <f>IF((F12-Resultados!$H$13)&gt;0,F12-Resultados!$H$13,0)</f>
        <v>31.076806124215885</v>
      </c>
      <c r="Y12" s="69">
        <f>IF((G12-Resultados!$I$13)&gt;0,G12-Resultados!$I$13,0)</f>
        <v>28.541008875599111</v>
      </c>
      <c r="Z12" s="69">
        <f>IF((H12-Resultados!$J$13)&gt;0,H12-Resultados!$J$13,0)</f>
        <v>29.158924172554109</v>
      </c>
      <c r="AA12" s="69">
        <f>IF((I12-Resultados!$K$13)&gt;0,I12-Resultados!$K$13,0)</f>
        <v>27.258813724402103</v>
      </c>
      <c r="AB12" s="69">
        <f>IF((J12-Resultados!$L$13)&gt;0,J12-Resultados!$L$13,0)</f>
        <v>20.384394609290084</v>
      </c>
      <c r="AC12" s="69">
        <f>IF((K12-Resultados!$M$13)&gt;0,K12-Resultados!$M$13,0)</f>
        <v>20.271142034437332</v>
      </c>
      <c r="AD12" s="69">
        <f>IF((L12-Resultados!$N$13)&gt;0,L12-Resultados!$N$13,0)</f>
        <v>18.003587721896054</v>
      </c>
      <c r="AE12" s="69">
        <f>IF((M12-Resultados!$O$13)&gt;0,M12-Resultados!$O$13,0)</f>
        <v>12.130475286127549</v>
      </c>
      <c r="AF12" s="69">
        <f>IF((N12-Resultados!$P$13)&gt;0,N12-Resultados!$P$13,0)</f>
        <v>11.915551789771015</v>
      </c>
      <c r="AG12" s="69">
        <f>IF((O12-Resultados!$Q$13)&gt;0,O12-Resultados!$Q$13,0)</f>
        <v>9.8161191584793244</v>
      </c>
      <c r="AH12" s="69">
        <f>IF((P12-Resultados!$R$13)&gt;0,P12-Resultados!$R$13,0)</f>
        <v>11.771174235065288</v>
      </c>
      <c r="AI12" s="69">
        <f>IF((Q12-Resultados!$S$13)&gt;0,Q12-Resultados!$S$13,0)</f>
        <v>18.669156480010116</v>
      </c>
      <c r="AJ12" s="69">
        <f>IF((R12-Resultados!$T$13)&gt;0,R12-Resultados!$T$13,0)</f>
        <v>22.669736866053981</v>
      </c>
      <c r="AK12" s="87">
        <f t="shared" si="21"/>
        <v>357.49255484312641</v>
      </c>
      <c r="AL12" s="88">
        <f t="shared" si="29"/>
        <v>0</v>
      </c>
      <c r="AM12" s="88">
        <f t="shared" si="22"/>
        <v>0</v>
      </c>
      <c r="AN12" s="88"/>
      <c r="AO12" s="332">
        <f>IF((C12-Resultados!$E$14)&gt;0,C12-Resultados!$E$14,0)</f>
        <v>48.189990338631695</v>
      </c>
      <c r="AP12" s="333">
        <f>IF((D12-Resultados!$F$14)&gt;0,D12-Resultados!$F$14,0)</f>
        <v>51.453385276972668</v>
      </c>
      <c r="AQ12" s="333">
        <f>IF((E12-Resultados!$G$14)&gt;0,E12-Resultados!$G$14,0)</f>
        <v>44.782288149619959</v>
      </c>
      <c r="AR12" s="333">
        <f>IF((F12-Resultados!$H$14)&gt;0,F12-Resultados!$H$14,0)</f>
        <v>41.976806124215884</v>
      </c>
      <c r="AS12" s="333">
        <f>IF((G12-Resultados!$I$14)&gt;0,G12-Resultados!$I$14,0)</f>
        <v>37.141008875599113</v>
      </c>
      <c r="AT12" s="333">
        <f>IF((H12-Resultados!$J$14)&gt;0,H12-Resultados!$J$14,0)</f>
        <v>35.75892417255411</v>
      </c>
      <c r="AU12" s="333">
        <f>IF((I12-Resultados!$K$14)&gt;0,I12-Resultados!$K$14,0)</f>
        <v>32.0588137244021</v>
      </c>
      <c r="AV12" s="333">
        <f>IF((J12-Resultados!$L$14)&gt;0,J12-Resultados!$L$14,0)</f>
        <v>23.584394609290086</v>
      </c>
      <c r="AW12" s="333">
        <f>IF((K12-Resultados!$M$14)&gt;0,K12-Resultados!$M$14,0)</f>
        <v>22.171142034437331</v>
      </c>
      <c r="AX12" s="333">
        <f>IF((L12-Resultados!$N$14)&gt;0,L12-Resultados!$N$14,0)</f>
        <v>18.803587721896051</v>
      </c>
      <c r="AY12" s="333">
        <f>IF((M12-Resultados!$O$14)&gt;0,M12-Resultados!$O$14,0)</f>
        <v>12.130475286127549</v>
      </c>
      <c r="AZ12" s="333">
        <f>IF((N12-Resultados!$P$14)&gt;0,N12-Resultados!$P$14,0)</f>
        <v>11.315551789771021</v>
      </c>
      <c r="BA12" s="333">
        <f>IF((O12-Resultados!$Q$14)&gt;0,O12-Resultados!$Q$14,0)</f>
        <v>8.8161191584793244</v>
      </c>
      <c r="BB12" s="333">
        <f>IF((P12-Resultados!$R$14)&gt;0,P12-Resultados!$R$14,0)</f>
        <v>10.571174235065286</v>
      </c>
      <c r="BC12" s="333">
        <f>IF((Q12-Resultados!$S$14)&gt;0,Q12-Resultados!$S$14,0)</f>
        <v>17.369156480010119</v>
      </c>
      <c r="BD12" s="333">
        <f>IF((R12-Resultados!$T$14)&gt;0,R12-Resultados!$T$14,0)</f>
        <v>21.469736866053978</v>
      </c>
      <c r="BE12" s="90">
        <f t="shared" si="23"/>
        <v>437.59255484312632</v>
      </c>
      <c r="BF12" s="88">
        <f t="shared" si="30"/>
        <v>0</v>
      </c>
      <c r="BG12" s="88">
        <f t="shared" si="24"/>
        <v>0</v>
      </c>
      <c r="BH12" s="88"/>
      <c r="BI12" s="91">
        <f>IF((C12-Resultados!$E$16)&gt;0,C12-Resultados!$E$16,0)</f>
        <v>27.021731578313194</v>
      </c>
      <c r="BJ12" s="89">
        <f>IF((D12-Resultados!$F$16)&gt;0,D12-Resultados!$F$16,0)</f>
        <v>33.285126516654174</v>
      </c>
      <c r="BK12" s="89">
        <f>IF((E12-Resultados!$G$16)&gt;0,E12-Resultados!$G$16,0)</f>
        <v>29.314029389301474</v>
      </c>
      <c r="BL12" s="89">
        <f>IF((F12-Resultados!$H$16)&gt;0,F12-Resultados!$H$16,0)</f>
        <v>29.008547363897392</v>
      </c>
      <c r="BM12" s="89">
        <f>IF((G12-Resultados!$I$16)&gt;0,G12-Resultados!$I$16,0)</f>
        <v>26.472750115280611</v>
      </c>
      <c r="BN12" s="89">
        <f>IF((H12-Resultados!$J$16)&gt;0,H12-Resultados!$J$16,0)</f>
        <v>27.090665412235609</v>
      </c>
      <c r="BO12" s="89">
        <f>IF((I12-Resultados!$K$16)&gt;0,I12-Resultados!$K$16,0)</f>
        <v>25.190554964083603</v>
      </c>
      <c r="BP12" s="89">
        <f>IF((J12-Resultados!$L$16)&gt;0,J12-Resultados!$L$16,0)</f>
        <v>18.316135848971584</v>
      </c>
      <c r="BQ12" s="89">
        <f>IF((K12-Resultados!$M$16)&gt;0,K12-Resultados!$M$16,0)</f>
        <v>18.202883274118832</v>
      </c>
      <c r="BR12" s="89">
        <f>IF((L12-Resultados!$N$16)&gt;0,L12-Resultados!$N$16,0)</f>
        <v>15.935328961577554</v>
      </c>
      <c r="BS12" s="89">
        <f>IF((M12-Resultados!$O$16)&gt;0,M12-Resultados!$O$16,0)</f>
        <v>10.062216525809049</v>
      </c>
      <c r="BT12" s="89">
        <f>IF((N12-Resultados!$P$16)&gt;0,N12-Resultados!$P$16,0)</f>
        <v>9.8472930294525156</v>
      </c>
      <c r="BU12" s="89">
        <f>IF((O12-Resultados!$Q$16)&gt;0,O12-Resultados!$Q$16,0)</f>
        <v>7.7478603981608245</v>
      </c>
      <c r="BV12" s="89">
        <f>IF((P12-Resultados!$R$16)&gt;0,P12-Resultados!$R$16,0)</f>
        <v>9.7029154747467885</v>
      </c>
      <c r="BW12" s="89">
        <f>IF((Q12-Resultados!$S$16)&gt;0,Q12-Resultados!$S$16,0)</f>
        <v>16.600897719691616</v>
      </c>
      <c r="BX12" s="89">
        <f>IF((R12-Resultados!$T$16)&gt;0,R12-Resultados!$T$16,0)</f>
        <v>20.601478105735481</v>
      </c>
      <c r="BY12" s="90">
        <f t="shared" si="25"/>
        <v>324.4004146780303</v>
      </c>
      <c r="BZ12" s="88">
        <f t="shared" si="31"/>
        <v>0</v>
      </c>
      <c r="CA12" s="88">
        <f t="shared" si="26"/>
        <v>0</v>
      </c>
      <c r="CB12" s="88"/>
      <c r="CC12" s="91">
        <f>IF((C12-Resultados!$E$17)&gt;0,C12-Resultados!$E$17,0)</f>
        <v>46.121731578313195</v>
      </c>
      <c r="CD12" s="89">
        <f>IF((D12-Resultados!$F$17)&gt;0,D12-Resultados!$F$17,0)</f>
        <v>49.385126516654182</v>
      </c>
      <c r="CE12" s="89">
        <f>IF((E12-Resultados!$G$17)&gt;0,E12-Resultados!$G$17,0)</f>
        <v>42.714029389301473</v>
      </c>
      <c r="CF12" s="89">
        <f>IF((F12-Resultados!$H$17)&gt;0,F12-Resultados!$H$17,0)</f>
        <v>39.908547363897391</v>
      </c>
      <c r="CG12" s="89">
        <f>IF((G12-Resultados!$I$17)&gt;0,G12-Resultados!$I$17,0)</f>
        <v>35.072750115280613</v>
      </c>
      <c r="CH12" s="89">
        <f>IF((H12-Resultados!$J$17)&gt;0,H12-Resultados!$J$17,0)</f>
        <v>33.69066541223561</v>
      </c>
      <c r="CI12" s="89">
        <f>IF((I12-Resultados!$K$17)&gt;0,I12-Resultados!$K$17,0)</f>
        <v>29.9905549640836</v>
      </c>
      <c r="CJ12" s="89">
        <f>IF((J12-Resultados!$L$17)&gt;0,J12-Resultados!$L$17,0)</f>
        <v>21.516135848971587</v>
      </c>
      <c r="CK12" s="89">
        <f>IF((K12-Resultados!$M$17)&gt;0,K12-Resultados!$M$17,0)</f>
        <v>20.102883274118831</v>
      </c>
      <c r="CL12" s="89">
        <f>IF((L12-Resultados!$N$17)&gt;0,L12-Resultados!$N$17,0)</f>
        <v>16.735328961577551</v>
      </c>
      <c r="CM12" s="89">
        <f>IF((M12-Resultados!$O$17)&gt;0,M12-Resultados!$O$17,0)</f>
        <v>10.062216525809049</v>
      </c>
      <c r="CN12" s="89">
        <f>IF((N12-Resultados!$P$17)&gt;0,N12-Resultados!$P$17,0)</f>
        <v>9.2472930294525213</v>
      </c>
      <c r="CO12" s="89">
        <f>IF((O12-Resultados!$Q$17)&gt;0,O12-Resultados!$Q$17,0)</f>
        <v>6.7478603981608245</v>
      </c>
      <c r="CP12" s="89">
        <f>IF((P12-Resultados!$R$17)&gt;0,P12-Resultados!$R$17,0)</f>
        <v>8.5029154747467857</v>
      </c>
      <c r="CQ12" s="89">
        <f>IF((Q12-Resultados!$S$17)&gt;0,Q12-Resultados!$S$17,0)</f>
        <v>15.300897719691619</v>
      </c>
      <c r="CR12" s="89">
        <f>IF((R12-Resultados!$T$17)&gt;0,R12-Resultados!$T$17,0)</f>
        <v>19.401478105735478</v>
      </c>
      <c r="CS12" s="90">
        <f t="shared" si="27"/>
        <v>404.50041467803032</v>
      </c>
      <c r="CT12" s="88">
        <f t="shared" si="32"/>
        <v>0</v>
      </c>
      <c r="CU12" s="88">
        <f t="shared" si="28"/>
        <v>0</v>
      </c>
    </row>
    <row r="13" spans="1:99" ht="14.25">
      <c r="A13" s="71"/>
      <c r="B13" s="83">
        <v>-23</v>
      </c>
      <c r="C13" s="92">
        <f t="shared" si="4"/>
        <v>56</v>
      </c>
      <c r="D13" s="93">
        <f t="shared" si="5"/>
        <v>59</v>
      </c>
      <c r="E13" s="93">
        <f t="shared" si="6"/>
        <v>62</v>
      </c>
      <c r="F13" s="93">
        <f t="shared" si="7"/>
        <v>65</v>
      </c>
      <c r="G13" s="93">
        <f t="shared" si="8"/>
        <v>68</v>
      </c>
      <c r="H13" s="93">
        <f t="shared" si="9"/>
        <v>71</v>
      </c>
      <c r="I13" s="93">
        <f t="shared" si="10"/>
        <v>74</v>
      </c>
      <c r="J13" s="93">
        <f t="shared" si="11"/>
        <v>75</v>
      </c>
      <c r="K13" s="93">
        <f t="shared" si="12"/>
        <v>76</v>
      </c>
      <c r="L13" s="93">
        <f t="shared" si="13"/>
        <v>77</v>
      </c>
      <c r="M13" s="93">
        <f t="shared" si="14"/>
        <v>78</v>
      </c>
      <c r="N13" s="93">
        <f t="shared" si="15"/>
        <v>79</v>
      </c>
      <c r="O13" s="93">
        <f t="shared" si="16"/>
        <v>79</v>
      </c>
      <c r="P13" s="93">
        <f t="shared" si="17"/>
        <v>79</v>
      </c>
      <c r="Q13" s="93">
        <f t="shared" si="18"/>
        <v>79</v>
      </c>
      <c r="R13" s="93">
        <f t="shared" si="19"/>
        <v>79</v>
      </c>
      <c r="S13" s="94">
        <f t="shared" si="20"/>
        <v>79</v>
      </c>
      <c r="U13" s="69">
        <f>IF((C13-Resultados!$E$13)&gt;0,C13-Resultados!$E$13,0)</f>
        <v>28.089990338631694</v>
      </c>
      <c r="V13" s="69">
        <f>IF((D13-Resultados!$F$13)&gt;0,D13-Resultados!$F$13,0)</f>
        <v>34.353385276972674</v>
      </c>
      <c r="W13" s="69">
        <f>IF((E13-Resultados!$G$13)&gt;0,E13-Resultados!$G$13,0)</f>
        <v>30.38228814961996</v>
      </c>
      <c r="X13" s="69">
        <f>IF((F13-Resultados!$H$13)&gt;0,F13-Resultados!$H$13,0)</f>
        <v>30.076806124215885</v>
      </c>
      <c r="Y13" s="69">
        <f>IF((G13-Resultados!$I$13)&gt;0,G13-Resultados!$I$13,0)</f>
        <v>27.541008875599111</v>
      </c>
      <c r="Z13" s="69">
        <f>IF((H13-Resultados!$J$13)&gt;0,H13-Resultados!$J$13,0)</f>
        <v>28.158924172554109</v>
      </c>
      <c r="AA13" s="69">
        <f>IF((I13-Resultados!$K$13)&gt;0,I13-Resultados!$K$13,0)</f>
        <v>26.258813724402103</v>
      </c>
      <c r="AB13" s="69">
        <f>IF((J13-Resultados!$L$13)&gt;0,J13-Resultados!$L$13,0)</f>
        <v>19.384394609290084</v>
      </c>
      <c r="AC13" s="69">
        <f>IF((K13-Resultados!$M$13)&gt;0,K13-Resultados!$M$13,0)</f>
        <v>19.271142034437332</v>
      </c>
      <c r="AD13" s="69">
        <f>IF((L13-Resultados!$N$13)&gt;0,L13-Resultados!$N$13,0)</f>
        <v>17.003587721896054</v>
      </c>
      <c r="AE13" s="69">
        <f>IF((M13-Resultados!$O$13)&gt;0,M13-Resultados!$O$13,0)</f>
        <v>11.130475286127549</v>
      </c>
      <c r="AF13" s="69">
        <f>IF((N13-Resultados!$P$13)&gt;0,N13-Resultados!$P$13,0)</f>
        <v>10.915551789771015</v>
      </c>
      <c r="AG13" s="69">
        <f>IF((O13-Resultados!$Q$13)&gt;0,O13-Resultados!$Q$13,0)</f>
        <v>8.8161191584793244</v>
      </c>
      <c r="AH13" s="69">
        <f>IF((P13-Resultados!$R$13)&gt;0,P13-Resultados!$R$13,0)</f>
        <v>10.771174235065288</v>
      </c>
      <c r="AI13" s="69">
        <f>IF((Q13-Resultados!$S$13)&gt;0,Q13-Resultados!$S$13,0)</f>
        <v>17.669156480010116</v>
      </c>
      <c r="AJ13" s="69">
        <f>IF((R13-Resultados!$T$13)&gt;0,R13-Resultados!$T$13,0)</f>
        <v>21.669736866053981</v>
      </c>
      <c r="AK13" s="87">
        <f t="shared" si="21"/>
        <v>341.49255484312641</v>
      </c>
      <c r="AL13" s="88">
        <f t="shared" si="29"/>
        <v>0</v>
      </c>
      <c r="AM13" s="88">
        <f t="shared" si="22"/>
        <v>0</v>
      </c>
      <c r="AN13" s="88"/>
      <c r="AO13" s="332">
        <f>IF((C13-Resultados!$E$14)&gt;0,C13-Resultados!$E$14,0)</f>
        <v>47.189990338631695</v>
      </c>
      <c r="AP13" s="333">
        <f>IF((D13-Resultados!$F$14)&gt;0,D13-Resultados!$F$14,0)</f>
        <v>50.453385276972668</v>
      </c>
      <c r="AQ13" s="333">
        <f>IF((E13-Resultados!$G$14)&gt;0,E13-Resultados!$G$14,0)</f>
        <v>43.782288149619959</v>
      </c>
      <c r="AR13" s="333">
        <f>IF((F13-Resultados!$H$14)&gt;0,F13-Resultados!$H$14,0)</f>
        <v>40.976806124215884</v>
      </c>
      <c r="AS13" s="333">
        <f>IF((G13-Resultados!$I$14)&gt;0,G13-Resultados!$I$14,0)</f>
        <v>36.141008875599113</v>
      </c>
      <c r="AT13" s="333">
        <f>IF((H13-Resultados!$J$14)&gt;0,H13-Resultados!$J$14,0)</f>
        <v>34.75892417255411</v>
      </c>
      <c r="AU13" s="333">
        <f>IF((I13-Resultados!$K$14)&gt;0,I13-Resultados!$K$14,0)</f>
        <v>31.0588137244021</v>
      </c>
      <c r="AV13" s="333">
        <f>IF((J13-Resultados!$L$14)&gt;0,J13-Resultados!$L$14,0)</f>
        <v>22.584394609290086</v>
      </c>
      <c r="AW13" s="333">
        <f>IF((K13-Resultados!$M$14)&gt;0,K13-Resultados!$M$14,0)</f>
        <v>21.171142034437331</v>
      </c>
      <c r="AX13" s="333">
        <f>IF((L13-Resultados!$N$14)&gt;0,L13-Resultados!$N$14,0)</f>
        <v>17.803587721896051</v>
      </c>
      <c r="AY13" s="333">
        <f>IF((M13-Resultados!$O$14)&gt;0,M13-Resultados!$O$14,0)</f>
        <v>11.130475286127549</v>
      </c>
      <c r="AZ13" s="333">
        <f>IF((N13-Resultados!$P$14)&gt;0,N13-Resultados!$P$14,0)</f>
        <v>10.315551789771021</v>
      </c>
      <c r="BA13" s="333">
        <f>IF((O13-Resultados!$Q$14)&gt;0,O13-Resultados!$Q$14,0)</f>
        <v>7.8161191584793244</v>
      </c>
      <c r="BB13" s="333">
        <f>IF((P13-Resultados!$R$14)&gt;0,P13-Resultados!$R$14,0)</f>
        <v>9.5711742350652855</v>
      </c>
      <c r="BC13" s="333">
        <f>IF((Q13-Resultados!$S$14)&gt;0,Q13-Resultados!$S$14,0)</f>
        <v>16.369156480010119</v>
      </c>
      <c r="BD13" s="333">
        <f>IF((R13-Resultados!$T$14)&gt;0,R13-Resultados!$T$14,0)</f>
        <v>20.469736866053978</v>
      </c>
      <c r="BE13" s="90">
        <f t="shared" si="23"/>
        <v>421.59255484312632</v>
      </c>
      <c r="BF13" s="88">
        <f t="shared" si="30"/>
        <v>0</v>
      </c>
      <c r="BG13" s="88">
        <f t="shared" si="24"/>
        <v>0</v>
      </c>
      <c r="BH13" s="88"/>
      <c r="BI13" s="91">
        <f>IF((C13-Resultados!$E$16)&gt;0,C13-Resultados!$E$16,0)</f>
        <v>26.021731578313194</v>
      </c>
      <c r="BJ13" s="89">
        <f>IF((D13-Resultados!$F$16)&gt;0,D13-Resultados!$F$16,0)</f>
        <v>32.285126516654174</v>
      </c>
      <c r="BK13" s="89">
        <f>IF((E13-Resultados!$G$16)&gt;0,E13-Resultados!$G$16,0)</f>
        <v>28.314029389301474</v>
      </c>
      <c r="BL13" s="89">
        <f>IF((F13-Resultados!$H$16)&gt;0,F13-Resultados!$H$16,0)</f>
        <v>28.008547363897392</v>
      </c>
      <c r="BM13" s="89">
        <f>IF((G13-Resultados!$I$16)&gt;0,G13-Resultados!$I$16,0)</f>
        <v>25.472750115280611</v>
      </c>
      <c r="BN13" s="89">
        <f>IF((H13-Resultados!$J$16)&gt;0,H13-Resultados!$J$16,0)</f>
        <v>26.090665412235609</v>
      </c>
      <c r="BO13" s="89">
        <f>IF((I13-Resultados!$K$16)&gt;0,I13-Resultados!$K$16,0)</f>
        <v>24.190554964083603</v>
      </c>
      <c r="BP13" s="89">
        <f>IF((J13-Resultados!$L$16)&gt;0,J13-Resultados!$L$16,0)</f>
        <v>17.316135848971584</v>
      </c>
      <c r="BQ13" s="89">
        <f>IF((K13-Resultados!$M$16)&gt;0,K13-Resultados!$M$16,0)</f>
        <v>17.202883274118832</v>
      </c>
      <c r="BR13" s="89">
        <f>IF((L13-Resultados!$N$16)&gt;0,L13-Resultados!$N$16,0)</f>
        <v>14.935328961577554</v>
      </c>
      <c r="BS13" s="89">
        <f>IF((M13-Resultados!$O$16)&gt;0,M13-Resultados!$O$16,0)</f>
        <v>9.062216525809049</v>
      </c>
      <c r="BT13" s="89">
        <f>IF((N13-Resultados!$P$16)&gt;0,N13-Resultados!$P$16,0)</f>
        <v>8.8472930294525156</v>
      </c>
      <c r="BU13" s="89">
        <f>IF((O13-Resultados!$Q$16)&gt;0,O13-Resultados!$Q$16,0)</f>
        <v>6.7478603981608245</v>
      </c>
      <c r="BV13" s="89">
        <f>IF((P13-Resultados!$R$16)&gt;0,P13-Resultados!$R$16,0)</f>
        <v>8.7029154747467885</v>
      </c>
      <c r="BW13" s="89">
        <f>IF((Q13-Resultados!$S$16)&gt;0,Q13-Resultados!$S$16,0)</f>
        <v>15.600897719691616</v>
      </c>
      <c r="BX13" s="89">
        <f>IF((R13-Resultados!$T$16)&gt;0,R13-Resultados!$T$16,0)</f>
        <v>19.601478105735481</v>
      </c>
      <c r="BY13" s="90">
        <f t="shared" si="25"/>
        <v>308.4004146780303</v>
      </c>
      <c r="BZ13" s="88">
        <f t="shared" si="31"/>
        <v>0</v>
      </c>
      <c r="CA13" s="88">
        <f t="shared" si="26"/>
        <v>0</v>
      </c>
      <c r="CB13" s="88"/>
      <c r="CC13" s="91">
        <f>IF((C13-Resultados!$E$17)&gt;0,C13-Resultados!$E$17,0)</f>
        <v>45.121731578313195</v>
      </c>
      <c r="CD13" s="89">
        <f>IF((D13-Resultados!$F$17)&gt;0,D13-Resultados!$F$17,0)</f>
        <v>48.385126516654182</v>
      </c>
      <c r="CE13" s="89">
        <f>IF((E13-Resultados!$G$17)&gt;0,E13-Resultados!$G$17,0)</f>
        <v>41.714029389301473</v>
      </c>
      <c r="CF13" s="89">
        <f>IF((F13-Resultados!$H$17)&gt;0,F13-Resultados!$H$17,0)</f>
        <v>38.908547363897391</v>
      </c>
      <c r="CG13" s="89">
        <f>IF((G13-Resultados!$I$17)&gt;0,G13-Resultados!$I$17,0)</f>
        <v>34.072750115280613</v>
      </c>
      <c r="CH13" s="89">
        <f>IF((H13-Resultados!$J$17)&gt;0,H13-Resultados!$J$17,0)</f>
        <v>32.69066541223561</v>
      </c>
      <c r="CI13" s="89">
        <f>IF((I13-Resultados!$K$17)&gt;0,I13-Resultados!$K$17,0)</f>
        <v>28.9905549640836</v>
      </c>
      <c r="CJ13" s="89">
        <f>IF((J13-Resultados!$L$17)&gt;0,J13-Resultados!$L$17,0)</f>
        <v>20.516135848971587</v>
      </c>
      <c r="CK13" s="89">
        <f>IF((K13-Resultados!$M$17)&gt;0,K13-Resultados!$M$17,0)</f>
        <v>19.102883274118831</v>
      </c>
      <c r="CL13" s="89">
        <f>IF((L13-Resultados!$N$17)&gt;0,L13-Resultados!$N$17,0)</f>
        <v>15.735328961577551</v>
      </c>
      <c r="CM13" s="89">
        <f>IF((M13-Resultados!$O$17)&gt;0,M13-Resultados!$O$17,0)</f>
        <v>9.062216525809049</v>
      </c>
      <c r="CN13" s="89">
        <f>IF((N13-Resultados!$P$17)&gt;0,N13-Resultados!$P$17,0)</f>
        <v>8.2472930294525213</v>
      </c>
      <c r="CO13" s="89">
        <f>IF((O13-Resultados!$Q$17)&gt;0,O13-Resultados!$Q$17,0)</f>
        <v>5.7478603981608245</v>
      </c>
      <c r="CP13" s="89">
        <f>IF((P13-Resultados!$R$17)&gt;0,P13-Resultados!$R$17,0)</f>
        <v>7.5029154747467857</v>
      </c>
      <c r="CQ13" s="89">
        <f>IF((Q13-Resultados!$S$17)&gt;0,Q13-Resultados!$S$17,0)</f>
        <v>14.300897719691619</v>
      </c>
      <c r="CR13" s="89">
        <f>IF((R13-Resultados!$T$17)&gt;0,R13-Resultados!$T$17,0)</f>
        <v>18.401478105735478</v>
      </c>
      <c r="CS13" s="90">
        <f t="shared" si="27"/>
        <v>388.50041467803032</v>
      </c>
      <c r="CT13" s="88">
        <f t="shared" si="32"/>
        <v>0</v>
      </c>
      <c r="CU13" s="88">
        <f t="shared" si="28"/>
        <v>0</v>
      </c>
    </row>
    <row r="14" spans="1:99" ht="14.25">
      <c r="A14" s="71"/>
      <c r="B14" s="83">
        <v>-22</v>
      </c>
      <c r="C14" s="92">
        <f t="shared" si="4"/>
        <v>55</v>
      </c>
      <c r="D14" s="93">
        <f t="shared" si="5"/>
        <v>58</v>
      </c>
      <c r="E14" s="93">
        <f t="shared" si="6"/>
        <v>61</v>
      </c>
      <c r="F14" s="93">
        <f t="shared" si="7"/>
        <v>64</v>
      </c>
      <c r="G14" s="93">
        <f t="shared" si="8"/>
        <v>67</v>
      </c>
      <c r="H14" s="93">
        <f t="shared" si="9"/>
        <v>70</v>
      </c>
      <c r="I14" s="93">
        <f t="shared" si="10"/>
        <v>73</v>
      </c>
      <c r="J14" s="93">
        <f t="shared" si="11"/>
        <v>74</v>
      </c>
      <c r="K14" s="93">
        <f t="shared" si="12"/>
        <v>75</v>
      </c>
      <c r="L14" s="93">
        <f t="shared" si="13"/>
        <v>76</v>
      </c>
      <c r="M14" s="93">
        <f t="shared" si="14"/>
        <v>77</v>
      </c>
      <c r="N14" s="93">
        <f t="shared" si="15"/>
        <v>78</v>
      </c>
      <c r="O14" s="93">
        <f t="shared" si="16"/>
        <v>78</v>
      </c>
      <c r="P14" s="93">
        <f t="shared" si="17"/>
        <v>78</v>
      </c>
      <c r="Q14" s="93">
        <f t="shared" si="18"/>
        <v>78</v>
      </c>
      <c r="R14" s="93">
        <f t="shared" si="19"/>
        <v>78</v>
      </c>
      <c r="S14" s="94">
        <f t="shared" si="20"/>
        <v>78</v>
      </c>
      <c r="U14" s="69">
        <f>IF((C14-Resultados!$E$13)&gt;0,C14-Resultados!$E$13,0)</f>
        <v>27.089990338631694</v>
      </c>
      <c r="V14" s="69">
        <f>IF((D14-Resultados!$F$13)&gt;0,D14-Resultados!$F$13,0)</f>
        <v>33.353385276972674</v>
      </c>
      <c r="W14" s="69">
        <f>IF((E14-Resultados!$G$13)&gt;0,E14-Resultados!$G$13,0)</f>
        <v>29.38228814961996</v>
      </c>
      <c r="X14" s="69">
        <f>IF((F14-Resultados!$H$13)&gt;0,F14-Resultados!$H$13,0)</f>
        <v>29.076806124215885</v>
      </c>
      <c r="Y14" s="69">
        <f>IF((G14-Resultados!$I$13)&gt;0,G14-Resultados!$I$13,0)</f>
        <v>26.541008875599111</v>
      </c>
      <c r="Z14" s="69">
        <f>IF((H14-Resultados!$J$13)&gt;0,H14-Resultados!$J$13,0)</f>
        <v>27.158924172554109</v>
      </c>
      <c r="AA14" s="69">
        <f>IF((I14-Resultados!$K$13)&gt;0,I14-Resultados!$K$13,0)</f>
        <v>25.258813724402103</v>
      </c>
      <c r="AB14" s="69">
        <f>IF((J14-Resultados!$L$13)&gt;0,J14-Resultados!$L$13,0)</f>
        <v>18.384394609290084</v>
      </c>
      <c r="AC14" s="69">
        <f>IF((K14-Resultados!$M$13)&gt;0,K14-Resultados!$M$13,0)</f>
        <v>18.271142034437332</v>
      </c>
      <c r="AD14" s="69">
        <f>IF((L14-Resultados!$N$13)&gt;0,L14-Resultados!$N$13,0)</f>
        <v>16.003587721896054</v>
      </c>
      <c r="AE14" s="69">
        <f>IF((M14-Resultados!$O$13)&gt;0,M14-Resultados!$O$13,0)</f>
        <v>10.130475286127549</v>
      </c>
      <c r="AF14" s="69">
        <f>IF((N14-Resultados!$P$13)&gt;0,N14-Resultados!$P$13,0)</f>
        <v>9.9155517897710155</v>
      </c>
      <c r="AG14" s="69">
        <f>IF((O14-Resultados!$Q$13)&gt;0,O14-Resultados!$Q$13,0)</f>
        <v>7.8161191584793244</v>
      </c>
      <c r="AH14" s="69">
        <f>IF((P14-Resultados!$R$13)&gt;0,P14-Resultados!$R$13,0)</f>
        <v>9.7711742350652884</v>
      </c>
      <c r="AI14" s="69">
        <f>IF((Q14-Resultados!$S$13)&gt;0,Q14-Resultados!$S$13,0)</f>
        <v>16.669156480010116</v>
      </c>
      <c r="AJ14" s="69">
        <f>IF((R14-Resultados!$T$13)&gt;0,R14-Resultados!$T$13,0)</f>
        <v>20.669736866053981</v>
      </c>
      <c r="AK14" s="87">
        <f t="shared" si="21"/>
        <v>325.49255484312641</v>
      </c>
      <c r="AL14" s="88">
        <f t="shared" si="29"/>
        <v>0</v>
      </c>
      <c r="AM14" s="88">
        <f t="shared" si="22"/>
        <v>0</v>
      </c>
      <c r="AN14" s="88"/>
      <c r="AO14" s="332">
        <f>IF((C14-Resultados!$E$14)&gt;0,C14-Resultados!$E$14,0)</f>
        <v>46.189990338631695</v>
      </c>
      <c r="AP14" s="333">
        <f>IF((D14-Resultados!$F$14)&gt;0,D14-Resultados!$F$14,0)</f>
        <v>49.453385276972668</v>
      </c>
      <c r="AQ14" s="333">
        <f>IF((E14-Resultados!$G$14)&gt;0,E14-Resultados!$G$14,0)</f>
        <v>42.782288149619959</v>
      </c>
      <c r="AR14" s="333">
        <f>IF((F14-Resultados!$H$14)&gt;0,F14-Resultados!$H$14,0)</f>
        <v>39.976806124215884</v>
      </c>
      <c r="AS14" s="333">
        <f>IF((G14-Resultados!$I$14)&gt;0,G14-Resultados!$I$14,0)</f>
        <v>35.141008875599113</v>
      </c>
      <c r="AT14" s="333">
        <f>IF((H14-Resultados!$J$14)&gt;0,H14-Resultados!$J$14,0)</f>
        <v>33.75892417255411</v>
      </c>
      <c r="AU14" s="333">
        <f>IF((I14-Resultados!$K$14)&gt;0,I14-Resultados!$K$14,0)</f>
        <v>30.0588137244021</v>
      </c>
      <c r="AV14" s="333">
        <f>IF((J14-Resultados!$L$14)&gt;0,J14-Resultados!$L$14,0)</f>
        <v>21.584394609290086</v>
      </c>
      <c r="AW14" s="333">
        <f>IF((K14-Resultados!$M$14)&gt;0,K14-Resultados!$M$14,0)</f>
        <v>20.171142034437331</v>
      </c>
      <c r="AX14" s="333">
        <f>IF((L14-Resultados!$N$14)&gt;0,L14-Resultados!$N$14,0)</f>
        <v>16.803587721896051</v>
      </c>
      <c r="AY14" s="333">
        <f>IF((M14-Resultados!$O$14)&gt;0,M14-Resultados!$O$14,0)</f>
        <v>10.130475286127549</v>
      </c>
      <c r="AZ14" s="333">
        <f>IF((N14-Resultados!$P$14)&gt;0,N14-Resultados!$P$14,0)</f>
        <v>9.3155517897710212</v>
      </c>
      <c r="BA14" s="333">
        <f>IF((O14-Resultados!$Q$14)&gt;0,O14-Resultados!$Q$14,0)</f>
        <v>6.8161191584793244</v>
      </c>
      <c r="BB14" s="333">
        <f>IF((P14-Resultados!$R$14)&gt;0,P14-Resultados!$R$14,0)</f>
        <v>8.5711742350652855</v>
      </c>
      <c r="BC14" s="333">
        <f>IF((Q14-Resultados!$S$14)&gt;0,Q14-Resultados!$S$14,0)</f>
        <v>15.369156480010119</v>
      </c>
      <c r="BD14" s="333">
        <f>IF((R14-Resultados!$T$14)&gt;0,R14-Resultados!$T$14,0)</f>
        <v>19.469736866053978</v>
      </c>
      <c r="BE14" s="90">
        <f t="shared" si="23"/>
        <v>405.59255484312632</v>
      </c>
      <c r="BF14" s="88">
        <f t="shared" si="30"/>
        <v>0</v>
      </c>
      <c r="BG14" s="88">
        <f t="shared" si="24"/>
        <v>0</v>
      </c>
      <c r="BH14" s="88"/>
      <c r="BI14" s="91">
        <f>IF((C14-Resultados!$E$16)&gt;0,C14-Resultados!$E$16,0)</f>
        <v>25.021731578313194</v>
      </c>
      <c r="BJ14" s="89">
        <f>IF((D14-Resultados!$F$16)&gt;0,D14-Resultados!$F$16,0)</f>
        <v>31.285126516654177</v>
      </c>
      <c r="BK14" s="89">
        <f>IF((E14-Resultados!$G$16)&gt;0,E14-Resultados!$G$16,0)</f>
        <v>27.314029389301474</v>
      </c>
      <c r="BL14" s="89">
        <f>IF((F14-Resultados!$H$16)&gt;0,F14-Resultados!$H$16,0)</f>
        <v>27.008547363897392</v>
      </c>
      <c r="BM14" s="89">
        <f>IF((G14-Resultados!$I$16)&gt;0,G14-Resultados!$I$16,0)</f>
        <v>24.472750115280611</v>
      </c>
      <c r="BN14" s="89">
        <f>IF((H14-Resultados!$J$16)&gt;0,H14-Resultados!$J$16,0)</f>
        <v>25.090665412235609</v>
      </c>
      <c r="BO14" s="89">
        <f>IF((I14-Resultados!$K$16)&gt;0,I14-Resultados!$K$16,0)</f>
        <v>23.190554964083603</v>
      </c>
      <c r="BP14" s="89">
        <f>IF((J14-Resultados!$L$16)&gt;0,J14-Resultados!$L$16,0)</f>
        <v>16.316135848971584</v>
      </c>
      <c r="BQ14" s="89">
        <f>IF((K14-Resultados!$M$16)&gt;0,K14-Resultados!$M$16,0)</f>
        <v>16.202883274118832</v>
      </c>
      <c r="BR14" s="89">
        <f>IF((L14-Resultados!$N$16)&gt;0,L14-Resultados!$N$16,0)</f>
        <v>13.935328961577554</v>
      </c>
      <c r="BS14" s="89">
        <f>IF((M14-Resultados!$O$16)&gt;0,M14-Resultados!$O$16,0)</f>
        <v>8.062216525809049</v>
      </c>
      <c r="BT14" s="89">
        <f>IF((N14-Resultados!$P$16)&gt;0,N14-Resultados!$P$16,0)</f>
        <v>7.8472930294525156</v>
      </c>
      <c r="BU14" s="89">
        <f>IF((O14-Resultados!$Q$16)&gt;0,O14-Resultados!$Q$16,0)</f>
        <v>5.7478603981608245</v>
      </c>
      <c r="BV14" s="89">
        <f>IF((P14-Resultados!$R$16)&gt;0,P14-Resultados!$R$16,0)</f>
        <v>7.7029154747467885</v>
      </c>
      <c r="BW14" s="89">
        <f>IF((Q14-Resultados!$S$16)&gt;0,Q14-Resultados!$S$16,0)</f>
        <v>14.600897719691616</v>
      </c>
      <c r="BX14" s="89">
        <f>IF((R14-Resultados!$T$16)&gt;0,R14-Resultados!$T$16,0)</f>
        <v>18.601478105735481</v>
      </c>
      <c r="BY14" s="90">
        <f t="shared" si="25"/>
        <v>292.4004146780303</v>
      </c>
      <c r="BZ14" s="88">
        <f t="shared" si="31"/>
        <v>0</v>
      </c>
      <c r="CA14" s="88">
        <f t="shared" si="26"/>
        <v>0</v>
      </c>
      <c r="CB14" s="88"/>
      <c r="CC14" s="91">
        <f>IF((C14-Resultados!$E$17)&gt;0,C14-Resultados!$E$17,0)</f>
        <v>44.121731578313195</v>
      </c>
      <c r="CD14" s="89">
        <f>IF((D14-Resultados!$F$17)&gt;0,D14-Resultados!$F$17,0)</f>
        <v>47.385126516654182</v>
      </c>
      <c r="CE14" s="89">
        <f>IF((E14-Resultados!$G$17)&gt;0,E14-Resultados!$G$17,0)</f>
        <v>40.714029389301473</v>
      </c>
      <c r="CF14" s="89">
        <f>IF((F14-Resultados!$H$17)&gt;0,F14-Resultados!$H$17,0)</f>
        <v>37.908547363897391</v>
      </c>
      <c r="CG14" s="89">
        <f>IF((G14-Resultados!$I$17)&gt;0,G14-Resultados!$I$17,0)</f>
        <v>33.072750115280613</v>
      </c>
      <c r="CH14" s="89">
        <f>IF((H14-Resultados!$J$17)&gt;0,H14-Resultados!$J$17,0)</f>
        <v>31.69066541223561</v>
      </c>
      <c r="CI14" s="89">
        <f>IF((I14-Resultados!$K$17)&gt;0,I14-Resultados!$K$17,0)</f>
        <v>27.9905549640836</v>
      </c>
      <c r="CJ14" s="89">
        <f>IF((J14-Resultados!$L$17)&gt;0,J14-Resultados!$L$17,0)</f>
        <v>19.516135848971587</v>
      </c>
      <c r="CK14" s="89">
        <f>IF((K14-Resultados!$M$17)&gt;0,K14-Resultados!$M$17,0)</f>
        <v>18.102883274118831</v>
      </c>
      <c r="CL14" s="89">
        <f>IF((L14-Resultados!$N$17)&gt;0,L14-Resultados!$N$17,0)</f>
        <v>14.735328961577551</v>
      </c>
      <c r="CM14" s="89">
        <f>IF((M14-Resultados!$O$17)&gt;0,M14-Resultados!$O$17,0)</f>
        <v>8.062216525809049</v>
      </c>
      <c r="CN14" s="89">
        <f>IF((N14-Resultados!$P$17)&gt;0,N14-Resultados!$P$17,0)</f>
        <v>7.2472930294525213</v>
      </c>
      <c r="CO14" s="89">
        <f>IF((O14-Resultados!$Q$17)&gt;0,O14-Resultados!$Q$17,0)</f>
        <v>4.7478603981608245</v>
      </c>
      <c r="CP14" s="89">
        <f>IF((P14-Resultados!$R$17)&gt;0,P14-Resultados!$R$17,0)</f>
        <v>6.5029154747467857</v>
      </c>
      <c r="CQ14" s="89">
        <f>IF((Q14-Resultados!$S$17)&gt;0,Q14-Resultados!$S$17,0)</f>
        <v>13.300897719691619</v>
      </c>
      <c r="CR14" s="89">
        <f>IF((R14-Resultados!$T$17)&gt;0,R14-Resultados!$T$17,0)</f>
        <v>17.401478105735478</v>
      </c>
      <c r="CS14" s="90">
        <f t="shared" si="27"/>
        <v>372.50041467803032</v>
      </c>
      <c r="CT14" s="88">
        <f t="shared" si="32"/>
        <v>0</v>
      </c>
      <c r="CU14" s="88">
        <f t="shared" si="28"/>
        <v>0</v>
      </c>
    </row>
    <row r="15" spans="1:99" ht="14.25">
      <c r="A15" s="71"/>
      <c r="B15" s="83">
        <v>-21</v>
      </c>
      <c r="C15" s="92">
        <f t="shared" si="4"/>
        <v>54</v>
      </c>
      <c r="D15" s="93">
        <f t="shared" si="5"/>
        <v>57</v>
      </c>
      <c r="E15" s="93">
        <f t="shared" si="6"/>
        <v>60</v>
      </c>
      <c r="F15" s="93">
        <f t="shared" si="7"/>
        <v>63</v>
      </c>
      <c r="G15" s="93">
        <f t="shared" si="8"/>
        <v>66</v>
      </c>
      <c r="H15" s="93">
        <f t="shared" si="9"/>
        <v>69</v>
      </c>
      <c r="I15" s="93">
        <f t="shared" si="10"/>
        <v>72</v>
      </c>
      <c r="J15" s="93">
        <f t="shared" si="11"/>
        <v>73</v>
      </c>
      <c r="K15" s="93">
        <f t="shared" si="12"/>
        <v>74</v>
      </c>
      <c r="L15" s="93">
        <f t="shared" si="13"/>
        <v>75</v>
      </c>
      <c r="M15" s="93">
        <f t="shared" si="14"/>
        <v>76</v>
      </c>
      <c r="N15" s="93">
        <f t="shared" si="15"/>
        <v>77</v>
      </c>
      <c r="O15" s="93">
        <f t="shared" si="16"/>
        <v>77</v>
      </c>
      <c r="P15" s="93">
        <f t="shared" si="17"/>
        <v>77</v>
      </c>
      <c r="Q15" s="93">
        <f t="shared" si="18"/>
        <v>77</v>
      </c>
      <c r="R15" s="93">
        <f t="shared" si="19"/>
        <v>77</v>
      </c>
      <c r="S15" s="94">
        <f t="shared" si="20"/>
        <v>77</v>
      </c>
      <c r="U15" s="69">
        <f>IF((C15-Resultados!$E$13)&gt;0,C15-Resultados!$E$13,0)</f>
        <v>26.089990338631694</v>
      </c>
      <c r="V15" s="69">
        <f>IF((D15-Resultados!$F$13)&gt;0,D15-Resultados!$F$13,0)</f>
        <v>32.353385276972674</v>
      </c>
      <c r="W15" s="69">
        <f>IF((E15-Resultados!$G$13)&gt;0,E15-Resultados!$G$13,0)</f>
        <v>28.38228814961996</v>
      </c>
      <c r="X15" s="69">
        <f>IF((F15-Resultados!$H$13)&gt;0,F15-Resultados!$H$13,0)</f>
        <v>28.076806124215885</v>
      </c>
      <c r="Y15" s="69">
        <f>IF((G15-Resultados!$I$13)&gt;0,G15-Resultados!$I$13,0)</f>
        <v>25.541008875599111</v>
      </c>
      <c r="Z15" s="69">
        <f>IF((H15-Resultados!$J$13)&gt;0,H15-Resultados!$J$13,0)</f>
        <v>26.158924172554109</v>
      </c>
      <c r="AA15" s="69">
        <f>IF((I15-Resultados!$K$13)&gt;0,I15-Resultados!$K$13,0)</f>
        <v>24.258813724402103</v>
      </c>
      <c r="AB15" s="69">
        <f>IF((J15-Resultados!$L$13)&gt;0,J15-Resultados!$L$13,0)</f>
        <v>17.384394609290084</v>
      </c>
      <c r="AC15" s="69">
        <f>IF((K15-Resultados!$M$13)&gt;0,K15-Resultados!$M$13,0)</f>
        <v>17.271142034437332</v>
      </c>
      <c r="AD15" s="69">
        <f>IF((L15-Resultados!$N$13)&gt;0,L15-Resultados!$N$13,0)</f>
        <v>15.003587721896054</v>
      </c>
      <c r="AE15" s="69">
        <f>IF((M15-Resultados!$O$13)&gt;0,M15-Resultados!$O$13,0)</f>
        <v>9.1304752861275489</v>
      </c>
      <c r="AF15" s="69">
        <f>IF((N15-Resultados!$P$13)&gt;0,N15-Resultados!$P$13,0)</f>
        <v>8.9155517897710155</v>
      </c>
      <c r="AG15" s="69">
        <f>IF((O15-Resultados!$Q$13)&gt;0,O15-Resultados!$Q$13,0)</f>
        <v>6.8161191584793244</v>
      </c>
      <c r="AH15" s="69">
        <f>IF((P15-Resultados!$R$13)&gt;0,P15-Resultados!$R$13,0)</f>
        <v>8.7711742350652884</v>
      </c>
      <c r="AI15" s="69">
        <f>IF((Q15-Resultados!$S$13)&gt;0,Q15-Resultados!$S$13,0)</f>
        <v>15.669156480010116</v>
      </c>
      <c r="AJ15" s="69">
        <f>IF((R15-Resultados!$T$13)&gt;0,R15-Resultados!$T$13,0)</f>
        <v>19.669736866053981</v>
      </c>
      <c r="AK15" s="87">
        <f t="shared" si="21"/>
        <v>309.49255484312641</v>
      </c>
      <c r="AL15" s="88">
        <f t="shared" si="29"/>
        <v>0</v>
      </c>
      <c r="AM15" s="88">
        <f t="shared" si="22"/>
        <v>0</v>
      </c>
      <c r="AN15" s="88"/>
      <c r="AO15" s="332">
        <f>IF((C15-Resultados!$E$14)&gt;0,C15-Resultados!$E$14,0)</f>
        <v>45.189990338631695</v>
      </c>
      <c r="AP15" s="333">
        <f>IF((D15-Resultados!$F$14)&gt;0,D15-Resultados!$F$14,0)</f>
        <v>48.453385276972668</v>
      </c>
      <c r="AQ15" s="333">
        <f>IF((E15-Resultados!$G$14)&gt;0,E15-Resultados!$G$14,0)</f>
        <v>41.782288149619959</v>
      </c>
      <c r="AR15" s="333">
        <f>IF((F15-Resultados!$H$14)&gt;0,F15-Resultados!$H$14,0)</f>
        <v>38.976806124215884</v>
      </c>
      <c r="AS15" s="333">
        <f>IF((G15-Resultados!$I$14)&gt;0,G15-Resultados!$I$14,0)</f>
        <v>34.141008875599113</v>
      </c>
      <c r="AT15" s="333">
        <f>IF((H15-Resultados!$J$14)&gt;0,H15-Resultados!$J$14,0)</f>
        <v>32.75892417255411</v>
      </c>
      <c r="AU15" s="333">
        <f>IF((I15-Resultados!$K$14)&gt;0,I15-Resultados!$K$14,0)</f>
        <v>29.0588137244021</v>
      </c>
      <c r="AV15" s="333">
        <f>IF((J15-Resultados!$L$14)&gt;0,J15-Resultados!$L$14,0)</f>
        <v>20.584394609290086</v>
      </c>
      <c r="AW15" s="333">
        <f>IF((K15-Resultados!$M$14)&gt;0,K15-Resultados!$M$14,0)</f>
        <v>19.171142034437331</v>
      </c>
      <c r="AX15" s="333">
        <f>IF((L15-Resultados!$N$14)&gt;0,L15-Resultados!$N$14,0)</f>
        <v>15.803587721896051</v>
      </c>
      <c r="AY15" s="333">
        <f>IF((M15-Resultados!$O$14)&gt;0,M15-Resultados!$O$14,0)</f>
        <v>9.1304752861275489</v>
      </c>
      <c r="AZ15" s="333">
        <f>IF((N15-Resultados!$P$14)&gt;0,N15-Resultados!$P$14,0)</f>
        <v>8.3155517897710212</v>
      </c>
      <c r="BA15" s="333">
        <f>IF((O15-Resultados!$Q$14)&gt;0,O15-Resultados!$Q$14,0)</f>
        <v>5.8161191584793244</v>
      </c>
      <c r="BB15" s="333">
        <f>IF((P15-Resultados!$R$14)&gt;0,P15-Resultados!$R$14,0)</f>
        <v>7.5711742350652855</v>
      </c>
      <c r="BC15" s="333">
        <f>IF((Q15-Resultados!$S$14)&gt;0,Q15-Resultados!$S$14,0)</f>
        <v>14.369156480010119</v>
      </c>
      <c r="BD15" s="333">
        <f>IF((R15-Resultados!$T$14)&gt;0,R15-Resultados!$T$14,0)</f>
        <v>18.469736866053978</v>
      </c>
      <c r="BE15" s="90">
        <f t="shared" si="23"/>
        <v>389.59255484312632</v>
      </c>
      <c r="BF15" s="88">
        <f t="shared" si="30"/>
        <v>0</v>
      </c>
      <c r="BG15" s="88">
        <f t="shared" si="24"/>
        <v>0</v>
      </c>
      <c r="BH15" s="88"/>
      <c r="BI15" s="91">
        <f>IF((C15-Resultados!$E$16)&gt;0,C15-Resultados!$E$16,0)</f>
        <v>24.021731578313194</v>
      </c>
      <c r="BJ15" s="89">
        <f>IF((D15-Resultados!$F$16)&gt;0,D15-Resultados!$F$16,0)</f>
        <v>30.285126516654177</v>
      </c>
      <c r="BK15" s="89">
        <f>IF((E15-Resultados!$G$16)&gt;0,E15-Resultados!$G$16,0)</f>
        <v>26.314029389301474</v>
      </c>
      <c r="BL15" s="89">
        <f>IF((F15-Resultados!$H$16)&gt;0,F15-Resultados!$H$16,0)</f>
        <v>26.008547363897392</v>
      </c>
      <c r="BM15" s="89">
        <f>IF((G15-Resultados!$I$16)&gt;0,G15-Resultados!$I$16,0)</f>
        <v>23.472750115280611</v>
      </c>
      <c r="BN15" s="89">
        <f>IF((H15-Resultados!$J$16)&gt;0,H15-Resultados!$J$16,0)</f>
        <v>24.090665412235609</v>
      </c>
      <c r="BO15" s="89">
        <f>IF((I15-Resultados!$K$16)&gt;0,I15-Resultados!$K$16,0)</f>
        <v>22.190554964083603</v>
      </c>
      <c r="BP15" s="89">
        <f>IF((J15-Resultados!$L$16)&gt;0,J15-Resultados!$L$16,0)</f>
        <v>15.316135848971584</v>
      </c>
      <c r="BQ15" s="89">
        <f>IF((K15-Resultados!$M$16)&gt;0,K15-Resultados!$M$16,0)</f>
        <v>15.202883274118832</v>
      </c>
      <c r="BR15" s="89">
        <f>IF((L15-Resultados!$N$16)&gt;0,L15-Resultados!$N$16,0)</f>
        <v>12.935328961577554</v>
      </c>
      <c r="BS15" s="89">
        <f>IF((M15-Resultados!$O$16)&gt;0,M15-Resultados!$O$16,0)</f>
        <v>7.062216525809049</v>
      </c>
      <c r="BT15" s="89">
        <f>IF((N15-Resultados!$P$16)&gt;0,N15-Resultados!$P$16,0)</f>
        <v>6.8472930294525156</v>
      </c>
      <c r="BU15" s="89">
        <f>IF((O15-Resultados!$Q$16)&gt;0,O15-Resultados!$Q$16,0)</f>
        <v>4.7478603981608245</v>
      </c>
      <c r="BV15" s="89">
        <f>IF((P15-Resultados!$R$16)&gt;0,P15-Resultados!$R$16,0)</f>
        <v>6.7029154747467885</v>
      </c>
      <c r="BW15" s="89">
        <f>IF((Q15-Resultados!$S$16)&gt;0,Q15-Resultados!$S$16,0)</f>
        <v>13.600897719691616</v>
      </c>
      <c r="BX15" s="89">
        <f>IF((R15-Resultados!$T$16)&gt;0,R15-Resultados!$T$16,0)</f>
        <v>17.601478105735481</v>
      </c>
      <c r="BY15" s="90">
        <f t="shared" si="25"/>
        <v>276.4004146780303</v>
      </c>
      <c r="BZ15" s="88">
        <f t="shared" si="31"/>
        <v>0</v>
      </c>
      <c r="CA15" s="88">
        <f t="shared" si="26"/>
        <v>0</v>
      </c>
      <c r="CB15" s="88"/>
      <c r="CC15" s="91">
        <f>IF((C15-Resultados!$E$17)&gt;0,C15-Resultados!$E$17,0)</f>
        <v>43.121731578313195</v>
      </c>
      <c r="CD15" s="89">
        <f>IF((D15-Resultados!$F$17)&gt;0,D15-Resultados!$F$17,0)</f>
        <v>46.385126516654182</v>
      </c>
      <c r="CE15" s="89">
        <f>IF((E15-Resultados!$G$17)&gt;0,E15-Resultados!$G$17,0)</f>
        <v>39.714029389301473</v>
      </c>
      <c r="CF15" s="89">
        <f>IF((F15-Resultados!$H$17)&gt;0,F15-Resultados!$H$17,0)</f>
        <v>36.908547363897391</v>
      </c>
      <c r="CG15" s="89">
        <f>IF((G15-Resultados!$I$17)&gt;0,G15-Resultados!$I$17,0)</f>
        <v>32.072750115280613</v>
      </c>
      <c r="CH15" s="89">
        <f>IF((H15-Resultados!$J$17)&gt;0,H15-Resultados!$J$17,0)</f>
        <v>30.69066541223561</v>
      </c>
      <c r="CI15" s="89">
        <f>IF((I15-Resultados!$K$17)&gt;0,I15-Resultados!$K$17,0)</f>
        <v>26.9905549640836</v>
      </c>
      <c r="CJ15" s="89">
        <f>IF((J15-Resultados!$L$17)&gt;0,J15-Resultados!$L$17,0)</f>
        <v>18.516135848971587</v>
      </c>
      <c r="CK15" s="89">
        <f>IF((K15-Resultados!$M$17)&gt;0,K15-Resultados!$M$17,0)</f>
        <v>17.102883274118831</v>
      </c>
      <c r="CL15" s="89">
        <f>IF((L15-Resultados!$N$17)&gt;0,L15-Resultados!$N$17,0)</f>
        <v>13.735328961577551</v>
      </c>
      <c r="CM15" s="89">
        <f>IF((M15-Resultados!$O$17)&gt;0,M15-Resultados!$O$17,0)</f>
        <v>7.062216525809049</v>
      </c>
      <c r="CN15" s="89">
        <f>IF((N15-Resultados!$P$17)&gt;0,N15-Resultados!$P$17,0)</f>
        <v>6.2472930294525213</v>
      </c>
      <c r="CO15" s="89">
        <f>IF((O15-Resultados!$Q$17)&gt;0,O15-Resultados!$Q$17,0)</f>
        <v>3.7478603981608245</v>
      </c>
      <c r="CP15" s="89">
        <f>IF((P15-Resultados!$R$17)&gt;0,P15-Resultados!$R$17,0)</f>
        <v>5.5029154747467857</v>
      </c>
      <c r="CQ15" s="89">
        <f>IF((Q15-Resultados!$S$17)&gt;0,Q15-Resultados!$S$17,0)</f>
        <v>12.300897719691619</v>
      </c>
      <c r="CR15" s="89">
        <f>IF((R15-Resultados!$T$17)&gt;0,R15-Resultados!$T$17,0)</f>
        <v>16.401478105735478</v>
      </c>
      <c r="CS15" s="90">
        <f t="shared" si="27"/>
        <v>356.50041467803021</v>
      </c>
      <c r="CT15" s="88">
        <f t="shared" si="32"/>
        <v>0</v>
      </c>
      <c r="CU15" s="88">
        <f t="shared" si="28"/>
        <v>0</v>
      </c>
    </row>
    <row r="16" spans="1:99" ht="14.25">
      <c r="A16" s="71"/>
      <c r="B16" s="83">
        <v>-20</v>
      </c>
      <c r="C16" s="92">
        <f t="shared" si="4"/>
        <v>53</v>
      </c>
      <c r="D16" s="93">
        <f t="shared" si="5"/>
        <v>56</v>
      </c>
      <c r="E16" s="93">
        <f t="shared" si="6"/>
        <v>59</v>
      </c>
      <c r="F16" s="93">
        <f t="shared" si="7"/>
        <v>62</v>
      </c>
      <c r="G16" s="93">
        <f t="shared" si="8"/>
        <v>65</v>
      </c>
      <c r="H16" s="93">
        <f t="shared" si="9"/>
        <v>68</v>
      </c>
      <c r="I16" s="93">
        <f t="shared" si="10"/>
        <v>71</v>
      </c>
      <c r="J16" s="93">
        <f t="shared" si="11"/>
        <v>72</v>
      </c>
      <c r="K16" s="93">
        <f t="shared" si="12"/>
        <v>73</v>
      </c>
      <c r="L16" s="93">
        <f t="shared" si="13"/>
        <v>74</v>
      </c>
      <c r="M16" s="93">
        <f t="shared" si="14"/>
        <v>75</v>
      </c>
      <c r="N16" s="93">
        <f t="shared" si="15"/>
        <v>76</v>
      </c>
      <c r="O16" s="93">
        <f t="shared" si="16"/>
        <v>76</v>
      </c>
      <c r="P16" s="93">
        <f t="shared" si="17"/>
        <v>76</v>
      </c>
      <c r="Q16" s="93">
        <f t="shared" si="18"/>
        <v>76</v>
      </c>
      <c r="R16" s="93">
        <f t="shared" si="19"/>
        <v>76</v>
      </c>
      <c r="S16" s="94">
        <f t="shared" si="20"/>
        <v>76</v>
      </c>
      <c r="U16" s="69">
        <f>IF((C16-Resultados!$E$13)&gt;0,C16-Resultados!$E$13,0)</f>
        <v>25.089990338631694</v>
      </c>
      <c r="V16" s="69">
        <f>IF((D16-Resultados!$F$13)&gt;0,D16-Resultados!$F$13,0)</f>
        <v>31.35338527697267</v>
      </c>
      <c r="W16" s="69">
        <f>IF((E16-Resultados!$G$13)&gt;0,E16-Resultados!$G$13,0)</f>
        <v>27.38228814961996</v>
      </c>
      <c r="X16" s="69">
        <f>IF((F16-Resultados!$H$13)&gt;0,F16-Resultados!$H$13,0)</f>
        <v>27.076806124215885</v>
      </c>
      <c r="Y16" s="69">
        <f>IF((G16-Resultados!$I$13)&gt;0,G16-Resultados!$I$13,0)</f>
        <v>24.541008875599111</v>
      </c>
      <c r="Z16" s="69">
        <f>IF((H16-Resultados!$J$13)&gt;0,H16-Resultados!$J$13,0)</f>
        <v>25.158924172554109</v>
      </c>
      <c r="AA16" s="69">
        <f>IF((I16-Resultados!$K$13)&gt;0,I16-Resultados!$K$13,0)</f>
        <v>23.258813724402103</v>
      </c>
      <c r="AB16" s="69">
        <f>IF((J16-Resultados!$L$13)&gt;0,J16-Resultados!$L$13,0)</f>
        <v>16.384394609290084</v>
      </c>
      <c r="AC16" s="69">
        <f>IF((K16-Resultados!$M$13)&gt;0,K16-Resultados!$M$13,0)</f>
        <v>16.271142034437332</v>
      </c>
      <c r="AD16" s="69">
        <f>IF((L16-Resultados!$N$13)&gt;0,L16-Resultados!$N$13,0)</f>
        <v>14.003587721896054</v>
      </c>
      <c r="AE16" s="69">
        <f>IF((M16-Resultados!$O$13)&gt;0,M16-Resultados!$O$13,0)</f>
        <v>8.1304752861275489</v>
      </c>
      <c r="AF16" s="69">
        <f>IF((N16-Resultados!$P$13)&gt;0,N16-Resultados!$P$13,0)</f>
        <v>7.9155517897710155</v>
      </c>
      <c r="AG16" s="69">
        <f>IF((O16-Resultados!$Q$13)&gt;0,O16-Resultados!$Q$13,0)</f>
        <v>5.8161191584793244</v>
      </c>
      <c r="AH16" s="69">
        <f>IF((P16-Resultados!$R$13)&gt;0,P16-Resultados!$R$13,0)</f>
        <v>7.7711742350652884</v>
      </c>
      <c r="AI16" s="69">
        <f>IF((Q16-Resultados!$S$13)&gt;0,Q16-Resultados!$S$13,0)</f>
        <v>14.669156480010116</v>
      </c>
      <c r="AJ16" s="69">
        <f>IF((R16-Resultados!$T$13)&gt;0,R16-Resultados!$T$13,0)</f>
        <v>18.669736866053981</v>
      </c>
      <c r="AK16" s="87">
        <f t="shared" si="21"/>
        <v>293.4925548431263</v>
      </c>
      <c r="AL16" s="88">
        <f t="shared" si="29"/>
        <v>0</v>
      </c>
      <c r="AM16" s="88">
        <f t="shared" si="22"/>
        <v>0</v>
      </c>
      <c r="AN16" s="88"/>
      <c r="AO16" s="332">
        <f>IF((C16-Resultados!$E$14)&gt;0,C16-Resultados!$E$14,0)</f>
        <v>44.189990338631695</v>
      </c>
      <c r="AP16" s="333">
        <f>IF((D16-Resultados!$F$14)&gt;0,D16-Resultados!$F$14,0)</f>
        <v>47.453385276972668</v>
      </c>
      <c r="AQ16" s="333">
        <f>IF((E16-Resultados!$G$14)&gt;0,E16-Resultados!$G$14,0)</f>
        <v>40.782288149619959</v>
      </c>
      <c r="AR16" s="333">
        <f>IF((F16-Resultados!$H$14)&gt;0,F16-Resultados!$H$14,0)</f>
        <v>37.976806124215884</v>
      </c>
      <c r="AS16" s="333">
        <f>IF((G16-Resultados!$I$14)&gt;0,G16-Resultados!$I$14,0)</f>
        <v>33.141008875599113</v>
      </c>
      <c r="AT16" s="333">
        <f>IF((H16-Resultados!$J$14)&gt;0,H16-Resultados!$J$14,0)</f>
        <v>31.75892417255411</v>
      </c>
      <c r="AU16" s="333">
        <f>IF((I16-Resultados!$K$14)&gt;0,I16-Resultados!$K$14,0)</f>
        <v>28.0588137244021</v>
      </c>
      <c r="AV16" s="333">
        <f>IF((J16-Resultados!$L$14)&gt;0,J16-Resultados!$L$14,0)</f>
        <v>19.584394609290086</v>
      </c>
      <c r="AW16" s="333">
        <f>IF((K16-Resultados!$M$14)&gt;0,K16-Resultados!$M$14,0)</f>
        <v>18.171142034437331</v>
      </c>
      <c r="AX16" s="333">
        <f>IF((L16-Resultados!$N$14)&gt;0,L16-Resultados!$N$14,0)</f>
        <v>14.803587721896051</v>
      </c>
      <c r="AY16" s="333">
        <f>IF((M16-Resultados!$O$14)&gt;0,M16-Resultados!$O$14,0)</f>
        <v>8.1304752861275489</v>
      </c>
      <c r="AZ16" s="333">
        <f>IF((N16-Resultados!$P$14)&gt;0,N16-Resultados!$P$14,0)</f>
        <v>7.3155517897710212</v>
      </c>
      <c r="BA16" s="333">
        <f>IF((O16-Resultados!$Q$14)&gt;0,O16-Resultados!$Q$14,0)</f>
        <v>4.8161191584793244</v>
      </c>
      <c r="BB16" s="333">
        <f>IF((P16-Resultados!$R$14)&gt;0,P16-Resultados!$R$14,0)</f>
        <v>6.5711742350652855</v>
      </c>
      <c r="BC16" s="333">
        <f>IF((Q16-Resultados!$S$14)&gt;0,Q16-Resultados!$S$14,0)</f>
        <v>13.369156480010119</v>
      </c>
      <c r="BD16" s="333">
        <f>IF((R16-Resultados!$T$14)&gt;0,R16-Resultados!$T$14,0)</f>
        <v>17.469736866053978</v>
      </c>
      <c r="BE16" s="90">
        <f t="shared" si="23"/>
        <v>373.59255484312632</v>
      </c>
      <c r="BF16" s="88">
        <f t="shared" si="30"/>
        <v>0</v>
      </c>
      <c r="BG16" s="88">
        <f t="shared" si="24"/>
        <v>0</v>
      </c>
      <c r="BH16" s="88"/>
      <c r="BI16" s="91">
        <f>IF((C16-Resultados!$E$16)&gt;0,C16-Resultados!$E$16,0)</f>
        <v>23.021731578313194</v>
      </c>
      <c r="BJ16" s="89">
        <f>IF((D16-Resultados!$F$16)&gt;0,D16-Resultados!$F$16,0)</f>
        <v>29.285126516654177</v>
      </c>
      <c r="BK16" s="89">
        <f>IF((E16-Resultados!$G$16)&gt;0,E16-Resultados!$G$16,0)</f>
        <v>25.314029389301474</v>
      </c>
      <c r="BL16" s="89">
        <f>IF((F16-Resultados!$H$16)&gt;0,F16-Resultados!$H$16,0)</f>
        <v>25.008547363897392</v>
      </c>
      <c r="BM16" s="89">
        <f>IF((G16-Resultados!$I$16)&gt;0,G16-Resultados!$I$16,0)</f>
        <v>22.472750115280611</v>
      </c>
      <c r="BN16" s="89">
        <f>IF((H16-Resultados!$J$16)&gt;0,H16-Resultados!$J$16,0)</f>
        <v>23.090665412235609</v>
      </c>
      <c r="BO16" s="89">
        <f>IF((I16-Resultados!$K$16)&gt;0,I16-Resultados!$K$16,0)</f>
        <v>21.190554964083603</v>
      </c>
      <c r="BP16" s="89">
        <f>IF((J16-Resultados!$L$16)&gt;0,J16-Resultados!$L$16,0)</f>
        <v>14.316135848971584</v>
      </c>
      <c r="BQ16" s="89">
        <f>IF((K16-Resultados!$M$16)&gt;0,K16-Resultados!$M$16,0)</f>
        <v>14.202883274118832</v>
      </c>
      <c r="BR16" s="89">
        <f>IF((L16-Resultados!$N$16)&gt;0,L16-Resultados!$N$16,0)</f>
        <v>11.935328961577554</v>
      </c>
      <c r="BS16" s="89">
        <f>IF((M16-Resultados!$O$16)&gt;0,M16-Resultados!$O$16,0)</f>
        <v>6.062216525809049</v>
      </c>
      <c r="BT16" s="89">
        <f>IF((N16-Resultados!$P$16)&gt;0,N16-Resultados!$P$16,0)</f>
        <v>5.8472930294525156</v>
      </c>
      <c r="BU16" s="89">
        <f>IF((O16-Resultados!$Q$16)&gt;0,O16-Resultados!$Q$16,0)</f>
        <v>3.7478603981608245</v>
      </c>
      <c r="BV16" s="89">
        <f>IF((P16-Resultados!$R$16)&gt;0,P16-Resultados!$R$16,0)</f>
        <v>5.7029154747467885</v>
      </c>
      <c r="BW16" s="89">
        <f>IF((Q16-Resultados!$S$16)&gt;0,Q16-Resultados!$S$16,0)</f>
        <v>12.600897719691616</v>
      </c>
      <c r="BX16" s="89">
        <f>IF((R16-Resultados!$T$16)&gt;0,R16-Resultados!$T$16,0)</f>
        <v>16.601478105735481</v>
      </c>
      <c r="BY16" s="90">
        <f t="shared" si="25"/>
        <v>260.4004146780303</v>
      </c>
      <c r="BZ16" s="88">
        <f t="shared" si="31"/>
        <v>0</v>
      </c>
      <c r="CA16" s="88">
        <f t="shared" si="26"/>
        <v>0</v>
      </c>
      <c r="CB16" s="88"/>
      <c r="CC16" s="91">
        <f>IF((C16-Resultados!$E$17)&gt;0,C16-Resultados!$E$17,0)</f>
        <v>42.121731578313195</v>
      </c>
      <c r="CD16" s="89">
        <f>IF((D16-Resultados!$F$17)&gt;0,D16-Resultados!$F$17,0)</f>
        <v>45.385126516654182</v>
      </c>
      <c r="CE16" s="89">
        <f>IF((E16-Resultados!$G$17)&gt;0,E16-Resultados!$G$17,0)</f>
        <v>38.714029389301473</v>
      </c>
      <c r="CF16" s="89">
        <f>IF((F16-Resultados!$H$17)&gt;0,F16-Resultados!$H$17,0)</f>
        <v>35.908547363897391</v>
      </c>
      <c r="CG16" s="89">
        <f>IF((G16-Resultados!$I$17)&gt;0,G16-Resultados!$I$17,0)</f>
        <v>31.072750115280613</v>
      </c>
      <c r="CH16" s="89">
        <f>IF((H16-Resultados!$J$17)&gt;0,H16-Resultados!$J$17,0)</f>
        <v>29.69066541223561</v>
      </c>
      <c r="CI16" s="89">
        <f>IF((I16-Resultados!$K$17)&gt;0,I16-Resultados!$K$17,0)</f>
        <v>25.9905549640836</v>
      </c>
      <c r="CJ16" s="89">
        <f>IF((J16-Resultados!$L$17)&gt;0,J16-Resultados!$L$17,0)</f>
        <v>17.516135848971587</v>
      </c>
      <c r="CK16" s="89">
        <f>IF((K16-Resultados!$M$17)&gt;0,K16-Resultados!$M$17,0)</f>
        <v>16.102883274118831</v>
      </c>
      <c r="CL16" s="89">
        <f>IF((L16-Resultados!$N$17)&gt;0,L16-Resultados!$N$17,0)</f>
        <v>12.735328961577551</v>
      </c>
      <c r="CM16" s="89">
        <f>IF((M16-Resultados!$O$17)&gt;0,M16-Resultados!$O$17,0)</f>
        <v>6.062216525809049</v>
      </c>
      <c r="CN16" s="89">
        <f>IF((N16-Resultados!$P$17)&gt;0,N16-Resultados!$P$17,0)</f>
        <v>5.2472930294525213</v>
      </c>
      <c r="CO16" s="89">
        <f>IF((O16-Resultados!$Q$17)&gt;0,O16-Resultados!$Q$17,0)</f>
        <v>2.7478603981608245</v>
      </c>
      <c r="CP16" s="89">
        <f>IF((P16-Resultados!$R$17)&gt;0,P16-Resultados!$R$17,0)</f>
        <v>4.5029154747467857</v>
      </c>
      <c r="CQ16" s="89">
        <f>IF((Q16-Resultados!$S$17)&gt;0,Q16-Resultados!$S$17,0)</f>
        <v>11.300897719691619</v>
      </c>
      <c r="CR16" s="89">
        <f>IF((R16-Resultados!$T$17)&gt;0,R16-Resultados!$T$17,0)</f>
        <v>15.401478105735478</v>
      </c>
      <c r="CS16" s="90">
        <f t="shared" si="27"/>
        <v>340.50041467803021</v>
      </c>
      <c r="CT16" s="88">
        <f t="shared" si="32"/>
        <v>0</v>
      </c>
      <c r="CU16" s="88">
        <f t="shared" si="28"/>
        <v>0</v>
      </c>
    </row>
    <row r="17" spans="1:99" ht="14.25">
      <c r="A17" s="71"/>
      <c r="B17" s="83">
        <v>-19</v>
      </c>
      <c r="C17" s="92">
        <f t="shared" si="4"/>
        <v>52</v>
      </c>
      <c r="D17" s="93">
        <f t="shared" si="5"/>
        <v>55</v>
      </c>
      <c r="E17" s="93">
        <f t="shared" si="6"/>
        <v>58</v>
      </c>
      <c r="F17" s="93">
        <f t="shared" si="7"/>
        <v>61</v>
      </c>
      <c r="G17" s="93">
        <f t="shared" si="8"/>
        <v>64</v>
      </c>
      <c r="H17" s="93">
        <f t="shared" si="9"/>
        <v>67</v>
      </c>
      <c r="I17" s="93">
        <f t="shared" si="10"/>
        <v>70</v>
      </c>
      <c r="J17" s="93">
        <f t="shared" si="11"/>
        <v>71</v>
      </c>
      <c r="K17" s="93">
        <f t="shared" si="12"/>
        <v>72</v>
      </c>
      <c r="L17" s="93">
        <f t="shared" si="13"/>
        <v>73</v>
      </c>
      <c r="M17" s="93">
        <f t="shared" si="14"/>
        <v>74</v>
      </c>
      <c r="N17" s="93">
        <f t="shared" si="15"/>
        <v>75</v>
      </c>
      <c r="O17" s="93">
        <f t="shared" si="16"/>
        <v>75</v>
      </c>
      <c r="P17" s="93">
        <f t="shared" si="17"/>
        <v>75</v>
      </c>
      <c r="Q17" s="93">
        <f t="shared" si="18"/>
        <v>75</v>
      </c>
      <c r="R17" s="93">
        <f t="shared" si="19"/>
        <v>75</v>
      </c>
      <c r="S17" s="94">
        <f t="shared" si="20"/>
        <v>75</v>
      </c>
      <c r="U17" s="69">
        <f>IF((C17-Resultados!$E$13)&gt;0,C17-Resultados!$E$13,0)</f>
        <v>24.089990338631694</v>
      </c>
      <c r="V17" s="69">
        <f>IF((D17-Resultados!$F$13)&gt;0,D17-Resultados!$F$13,0)</f>
        <v>30.35338527697267</v>
      </c>
      <c r="W17" s="69">
        <f>IF((E17-Resultados!$G$13)&gt;0,E17-Resultados!$G$13,0)</f>
        <v>26.38228814961996</v>
      </c>
      <c r="X17" s="69">
        <f>IF((F17-Resultados!$H$13)&gt;0,F17-Resultados!$H$13,0)</f>
        <v>26.076806124215885</v>
      </c>
      <c r="Y17" s="69">
        <f>IF((G17-Resultados!$I$13)&gt;0,G17-Resultados!$I$13,0)</f>
        <v>23.541008875599111</v>
      </c>
      <c r="Z17" s="69">
        <f>IF((H17-Resultados!$J$13)&gt;0,H17-Resultados!$J$13,0)</f>
        <v>24.158924172554109</v>
      </c>
      <c r="AA17" s="69">
        <f>IF((I17-Resultados!$K$13)&gt;0,I17-Resultados!$K$13,0)</f>
        <v>22.258813724402103</v>
      </c>
      <c r="AB17" s="69">
        <f>IF((J17-Resultados!$L$13)&gt;0,J17-Resultados!$L$13,0)</f>
        <v>15.384394609290084</v>
      </c>
      <c r="AC17" s="69">
        <f>IF((K17-Resultados!$M$13)&gt;0,K17-Resultados!$M$13,0)</f>
        <v>15.271142034437332</v>
      </c>
      <c r="AD17" s="69">
        <f>IF((L17-Resultados!$N$13)&gt;0,L17-Resultados!$N$13,0)</f>
        <v>13.003587721896054</v>
      </c>
      <c r="AE17" s="69">
        <f>IF((M17-Resultados!$O$13)&gt;0,M17-Resultados!$O$13,0)</f>
        <v>7.1304752861275489</v>
      </c>
      <c r="AF17" s="69">
        <f>IF((N17-Resultados!$P$13)&gt;0,N17-Resultados!$P$13,0)</f>
        <v>6.9155517897710155</v>
      </c>
      <c r="AG17" s="69">
        <f>IF((O17-Resultados!$Q$13)&gt;0,O17-Resultados!$Q$13,0)</f>
        <v>4.8161191584793244</v>
      </c>
      <c r="AH17" s="69">
        <f>IF((P17-Resultados!$R$13)&gt;0,P17-Resultados!$R$13,0)</f>
        <v>6.7711742350652884</v>
      </c>
      <c r="AI17" s="69">
        <f>IF((Q17-Resultados!$S$13)&gt;0,Q17-Resultados!$S$13,0)</f>
        <v>13.669156480010116</v>
      </c>
      <c r="AJ17" s="69">
        <f>IF((R17-Resultados!$T$13)&gt;0,R17-Resultados!$T$13,0)</f>
        <v>17.669736866053981</v>
      </c>
      <c r="AK17" s="87">
        <f t="shared" si="21"/>
        <v>277.4925548431263</v>
      </c>
      <c r="AL17" s="88">
        <f t="shared" si="29"/>
        <v>0</v>
      </c>
      <c r="AM17" s="88">
        <f t="shared" si="22"/>
        <v>0</v>
      </c>
      <c r="AN17" s="88"/>
      <c r="AO17" s="332">
        <f>IF((C17-Resultados!$E$14)&gt;0,C17-Resultados!$E$14,0)</f>
        <v>43.189990338631695</v>
      </c>
      <c r="AP17" s="333">
        <f>IF((D17-Resultados!$F$14)&gt;0,D17-Resultados!$F$14,0)</f>
        <v>46.453385276972668</v>
      </c>
      <c r="AQ17" s="333">
        <f>IF((E17-Resultados!$G$14)&gt;0,E17-Resultados!$G$14,0)</f>
        <v>39.782288149619959</v>
      </c>
      <c r="AR17" s="333">
        <f>IF((F17-Resultados!$H$14)&gt;0,F17-Resultados!$H$14,0)</f>
        <v>36.976806124215884</v>
      </c>
      <c r="AS17" s="333">
        <f>IF((G17-Resultados!$I$14)&gt;0,G17-Resultados!$I$14,0)</f>
        <v>32.141008875599113</v>
      </c>
      <c r="AT17" s="333">
        <f>IF((H17-Resultados!$J$14)&gt;0,H17-Resultados!$J$14,0)</f>
        <v>30.75892417255411</v>
      </c>
      <c r="AU17" s="333">
        <f>IF((I17-Resultados!$K$14)&gt;0,I17-Resultados!$K$14,0)</f>
        <v>27.0588137244021</v>
      </c>
      <c r="AV17" s="333">
        <f>IF((J17-Resultados!$L$14)&gt;0,J17-Resultados!$L$14,0)</f>
        <v>18.584394609290086</v>
      </c>
      <c r="AW17" s="333">
        <f>IF((K17-Resultados!$M$14)&gt;0,K17-Resultados!$M$14,0)</f>
        <v>17.171142034437331</v>
      </c>
      <c r="AX17" s="333">
        <f>IF((L17-Resultados!$N$14)&gt;0,L17-Resultados!$N$14,0)</f>
        <v>13.803587721896051</v>
      </c>
      <c r="AY17" s="333">
        <f>IF((M17-Resultados!$O$14)&gt;0,M17-Resultados!$O$14,0)</f>
        <v>7.1304752861275489</v>
      </c>
      <c r="AZ17" s="333">
        <f>IF((N17-Resultados!$P$14)&gt;0,N17-Resultados!$P$14,0)</f>
        <v>6.3155517897710212</v>
      </c>
      <c r="BA17" s="333">
        <f>IF((O17-Resultados!$Q$14)&gt;0,O17-Resultados!$Q$14,0)</f>
        <v>3.8161191584793244</v>
      </c>
      <c r="BB17" s="333">
        <f>IF((P17-Resultados!$R$14)&gt;0,P17-Resultados!$R$14,0)</f>
        <v>5.5711742350652855</v>
      </c>
      <c r="BC17" s="333">
        <f>IF((Q17-Resultados!$S$14)&gt;0,Q17-Resultados!$S$14,0)</f>
        <v>12.369156480010119</v>
      </c>
      <c r="BD17" s="333">
        <f>IF((R17-Resultados!$T$14)&gt;0,R17-Resultados!$T$14,0)</f>
        <v>16.469736866053978</v>
      </c>
      <c r="BE17" s="90">
        <f t="shared" si="23"/>
        <v>357.59255484312632</v>
      </c>
      <c r="BF17" s="88">
        <f t="shared" si="30"/>
        <v>0</v>
      </c>
      <c r="BG17" s="88">
        <f t="shared" si="24"/>
        <v>0</v>
      </c>
      <c r="BH17" s="88"/>
      <c r="BI17" s="91">
        <f>IF((C17-Resultados!$E$16)&gt;0,C17-Resultados!$E$16,0)</f>
        <v>22.021731578313194</v>
      </c>
      <c r="BJ17" s="89">
        <f>IF((D17-Resultados!$F$16)&gt;0,D17-Resultados!$F$16,0)</f>
        <v>28.285126516654177</v>
      </c>
      <c r="BK17" s="89">
        <f>IF((E17-Resultados!$G$16)&gt;0,E17-Resultados!$G$16,0)</f>
        <v>24.314029389301474</v>
      </c>
      <c r="BL17" s="89">
        <f>IF((F17-Resultados!$H$16)&gt;0,F17-Resultados!$H$16,0)</f>
        <v>24.008547363897392</v>
      </c>
      <c r="BM17" s="89">
        <f>IF((G17-Resultados!$I$16)&gt;0,G17-Resultados!$I$16,0)</f>
        <v>21.472750115280611</v>
      </c>
      <c r="BN17" s="89">
        <f>IF((H17-Resultados!$J$16)&gt;0,H17-Resultados!$J$16,0)</f>
        <v>22.090665412235609</v>
      </c>
      <c r="BO17" s="89">
        <f>IF((I17-Resultados!$K$16)&gt;0,I17-Resultados!$K$16,0)</f>
        <v>20.190554964083603</v>
      </c>
      <c r="BP17" s="89">
        <f>IF((J17-Resultados!$L$16)&gt;0,J17-Resultados!$L$16,0)</f>
        <v>13.316135848971584</v>
      </c>
      <c r="BQ17" s="89">
        <f>IF((K17-Resultados!$M$16)&gt;0,K17-Resultados!$M$16,0)</f>
        <v>13.202883274118832</v>
      </c>
      <c r="BR17" s="89">
        <f>IF((L17-Resultados!$N$16)&gt;0,L17-Resultados!$N$16,0)</f>
        <v>10.935328961577554</v>
      </c>
      <c r="BS17" s="89">
        <f>IF((M17-Resultados!$O$16)&gt;0,M17-Resultados!$O$16,0)</f>
        <v>5.062216525809049</v>
      </c>
      <c r="BT17" s="89">
        <f>IF((N17-Resultados!$P$16)&gt;0,N17-Resultados!$P$16,0)</f>
        <v>4.8472930294525156</v>
      </c>
      <c r="BU17" s="89">
        <f>IF((O17-Resultados!$Q$16)&gt;0,O17-Resultados!$Q$16,0)</f>
        <v>2.7478603981608245</v>
      </c>
      <c r="BV17" s="89">
        <f>IF((P17-Resultados!$R$16)&gt;0,P17-Resultados!$R$16,0)</f>
        <v>4.7029154747467885</v>
      </c>
      <c r="BW17" s="89">
        <f>IF((Q17-Resultados!$S$16)&gt;0,Q17-Resultados!$S$16,0)</f>
        <v>11.600897719691616</v>
      </c>
      <c r="BX17" s="89">
        <f>IF((R17-Resultados!$T$16)&gt;0,R17-Resultados!$T$16,0)</f>
        <v>15.601478105735481</v>
      </c>
      <c r="BY17" s="90">
        <f t="shared" si="25"/>
        <v>244.40041467803033</v>
      </c>
      <c r="BZ17" s="88">
        <f t="shared" si="31"/>
        <v>0</v>
      </c>
      <c r="CA17" s="88">
        <f t="shared" si="26"/>
        <v>0</v>
      </c>
      <c r="CB17" s="88"/>
      <c r="CC17" s="91">
        <f>IF((C17-Resultados!$E$17)&gt;0,C17-Resultados!$E$17,0)</f>
        <v>41.121731578313195</v>
      </c>
      <c r="CD17" s="89">
        <f>IF((D17-Resultados!$F$17)&gt;0,D17-Resultados!$F$17,0)</f>
        <v>44.385126516654182</v>
      </c>
      <c r="CE17" s="89">
        <f>IF((E17-Resultados!$G$17)&gt;0,E17-Resultados!$G$17,0)</f>
        <v>37.714029389301473</v>
      </c>
      <c r="CF17" s="89">
        <f>IF((F17-Resultados!$H$17)&gt;0,F17-Resultados!$H$17,0)</f>
        <v>34.908547363897391</v>
      </c>
      <c r="CG17" s="89">
        <f>IF((G17-Resultados!$I$17)&gt;0,G17-Resultados!$I$17,0)</f>
        <v>30.072750115280613</v>
      </c>
      <c r="CH17" s="89">
        <f>IF((H17-Resultados!$J$17)&gt;0,H17-Resultados!$J$17,0)</f>
        <v>28.69066541223561</v>
      </c>
      <c r="CI17" s="89">
        <f>IF((I17-Resultados!$K$17)&gt;0,I17-Resultados!$K$17,0)</f>
        <v>24.9905549640836</v>
      </c>
      <c r="CJ17" s="89">
        <f>IF((J17-Resultados!$L$17)&gt;0,J17-Resultados!$L$17,0)</f>
        <v>16.516135848971587</v>
      </c>
      <c r="CK17" s="89">
        <f>IF((K17-Resultados!$M$17)&gt;0,K17-Resultados!$M$17,0)</f>
        <v>15.102883274118831</v>
      </c>
      <c r="CL17" s="89">
        <f>IF((L17-Resultados!$N$17)&gt;0,L17-Resultados!$N$17,0)</f>
        <v>11.735328961577551</v>
      </c>
      <c r="CM17" s="89">
        <f>IF((M17-Resultados!$O$17)&gt;0,M17-Resultados!$O$17,0)</f>
        <v>5.062216525809049</v>
      </c>
      <c r="CN17" s="89">
        <f>IF((N17-Resultados!$P$17)&gt;0,N17-Resultados!$P$17,0)</f>
        <v>4.2472930294525213</v>
      </c>
      <c r="CO17" s="89">
        <f>IF((O17-Resultados!$Q$17)&gt;0,O17-Resultados!$Q$17,0)</f>
        <v>1.7478603981608245</v>
      </c>
      <c r="CP17" s="89">
        <f>IF((P17-Resultados!$R$17)&gt;0,P17-Resultados!$R$17,0)</f>
        <v>3.5029154747467857</v>
      </c>
      <c r="CQ17" s="89">
        <f>IF((Q17-Resultados!$S$17)&gt;0,Q17-Resultados!$S$17,0)</f>
        <v>10.300897719691619</v>
      </c>
      <c r="CR17" s="89">
        <f>IF((R17-Resultados!$T$17)&gt;0,R17-Resultados!$T$17,0)</f>
        <v>14.401478105735478</v>
      </c>
      <c r="CS17" s="90">
        <f t="shared" si="27"/>
        <v>324.50041467803021</v>
      </c>
      <c r="CT17" s="88">
        <f t="shared" si="32"/>
        <v>0</v>
      </c>
      <c r="CU17" s="88">
        <f t="shared" si="28"/>
        <v>0</v>
      </c>
    </row>
    <row r="18" spans="1:99" ht="14.25">
      <c r="A18" s="71"/>
      <c r="B18" s="83">
        <v>-18</v>
      </c>
      <c r="C18" s="92">
        <f t="shared" si="4"/>
        <v>51</v>
      </c>
      <c r="D18" s="93">
        <f t="shared" si="5"/>
        <v>54</v>
      </c>
      <c r="E18" s="93">
        <f t="shared" si="6"/>
        <v>57</v>
      </c>
      <c r="F18" s="93">
        <f t="shared" si="7"/>
        <v>60</v>
      </c>
      <c r="G18" s="93">
        <f t="shared" si="8"/>
        <v>63</v>
      </c>
      <c r="H18" s="93">
        <f t="shared" si="9"/>
        <v>66</v>
      </c>
      <c r="I18" s="93">
        <f t="shared" si="10"/>
        <v>69</v>
      </c>
      <c r="J18" s="93">
        <f t="shared" si="11"/>
        <v>70</v>
      </c>
      <c r="K18" s="93">
        <f t="shared" si="12"/>
        <v>71</v>
      </c>
      <c r="L18" s="93">
        <f t="shared" si="13"/>
        <v>72</v>
      </c>
      <c r="M18" s="93">
        <f t="shared" si="14"/>
        <v>73</v>
      </c>
      <c r="N18" s="93">
        <f t="shared" si="15"/>
        <v>74</v>
      </c>
      <c r="O18" s="93">
        <f t="shared" si="16"/>
        <v>74</v>
      </c>
      <c r="P18" s="93">
        <f t="shared" si="17"/>
        <v>74</v>
      </c>
      <c r="Q18" s="93">
        <f t="shared" si="18"/>
        <v>74</v>
      </c>
      <c r="R18" s="93">
        <f t="shared" si="19"/>
        <v>74</v>
      </c>
      <c r="S18" s="94">
        <f t="shared" si="20"/>
        <v>74</v>
      </c>
      <c r="U18" s="69">
        <f>IF((C18-Resultados!$E$13)&gt;0,C18-Resultados!$E$13,0)</f>
        <v>23.089990338631694</v>
      </c>
      <c r="V18" s="69">
        <f>IF((D18-Resultados!$F$13)&gt;0,D18-Resultados!$F$13,0)</f>
        <v>29.35338527697267</v>
      </c>
      <c r="W18" s="69">
        <f>IF((E18-Resultados!$G$13)&gt;0,E18-Resultados!$G$13,0)</f>
        <v>25.38228814961996</v>
      </c>
      <c r="X18" s="69">
        <f>IF((F18-Resultados!$H$13)&gt;0,F18-Resultados!$H$13,0)</f>
        <v>25.076806124215885</v>
      </c>
      <c r="Y18" s="69">
        <f>IF((G18-Resultados!$I$13)&gt;0,G18-Resultados!$I$13,0)</f>
        <v>22.541008875599111</v>
      </c>
      <c r="Z18" s="69">
        <f>IF((H18-Resultados!$J$13)&gt;0,H18-Resultados!$J$13,0)</f>
        <v>23.158924172554109</v>
      </c>
      <c r="AA18" s="69">
        <f>IF((I18-Resultados!$K$13)&gt;0,I18-Resultados!$K$13,0)</f>
        <v>21.258813724402103</v>
      </c>
      <c r="AB18" s="69">
        <f>IF((J18-Resultados!$L$13)&gt;0,J18-Resultados!$L$13,0)</f>
        <v>14.384394609290084</v>
      </c>
      <c r="AC18" s="69">
        <f>IF((K18-Resultados!$M$13)&gt;0,K18-Resultados!$M$13,0)</f>
        <v>14.271142034437332</v>
      </c>
      <c r="AD18" s="69">
        <f>IF((L18-Resultados!$N$13)&gt;0,L18-Resultados!$N$13,0)</f>
        <v>12.003587721896054</v>
      </c>
      <c r="AE18" s="69">
        <f>IF((M18-Resultados!$O$13)&gt;0,M18-Resultados!$O$13,0)</f>
        <v>6.1304752861275489</v>
      </c>
      <c r="AF18" s="69">
        <f>IF((N18-Resultados!$P$13)&gt;0,N18-Resultados!$P$13,0)</f>
        <v>5.9155517897710155</v>
      </c>
      <c r="AG18" s="69">
        <f>IF((O18-Resultados!$Q$13)&gt;0,O18-Resultados!$Q$13,0)</f>
        <v>3.8161191584793244</v>
      </c>
      <c r="AH18" s="69">
        <f>IF((P18-Resultados!$R$13)&gt;0,P18-Resultados!$R$13,0)</f>
        <v>5.7711742350652884</v>
      </c>
      <c r="AI18" s="69">
        <f>IF((Q18-Resultados!$S$13)&gt;0,Q18-Resultados!$S$13,0)</f>
        <v>12.669156480010116</v>
      </c>
      <c r="AJ18" s="69">
        <f>IF((R18-Resultados!$T$13)&gt;0,R18-Resultados!$T$13,0)</f>
        <v>16.669736866053981</v>
      </c>
      <c r="AK18" s="87">
        <f t="shared" si="21"/>
        <v>261.4925548431263</v>
      </c>
      <c r="AL18" s="88">
        <f t="shared" si="29"/>
        <v>0</v>
      </c>
      <c r="AM18" s="88">
        <f t="shared" si="22"/>
        <v>0</v>
      </c>
      <c r="AN18" s="88"/>
      <c r="AO18" s="332">
        <f>IF((C18-Resultados!$E$14)&gt;0,C18-Resultados!$E$14,0)</f>
        <v>42.189990338631695</v>
      </c>
      <c r="AP18" s="333">
        <f>IF((D18-Resultados!$F$14)&gt;0,D18-Resultados!$F$14,0)</f>
        <v>45.453385276972668</v>
      </c>
      <c r="AQ18" s="333">
        <f>IF((E18-Resultados!$G$14)&gt;0,E18-Resultados!$G$14,0)</f>
        <v>38.782288149619959</v>
      </c>
      <c r="AR18" s="333">
        <f>IF((F18-Resultados!$H$14)&gt;0,F18-Resultados!$H$14,0)</f>
        <v>35.976806124215884</v>
      </c>
      <c r="AS18" s="333">
        <f>IF((G18-Resultados!$I$14)&gt;0,G18-Resultados!$I$14,0)</f>
        <v>31.141008875599113</v>
      </c>
      <c r="AT18" s="333">
        <f>IF((H18-Resultados!$J$14)&gt;0,H18-Resultados!$J$14,0)</f>
        <v>29.75892417255411</v>
      </c>
      <c r="AU18" s="333">
        <f>IF((I18-Resultados!$K$14)&gt;0,I18-Resultados!$K$14,0)</f>
        <v>26.0588137244021</v>
      </c>
      <c r="AV18" s="333">
        <f>IF((J18-Resultados!$L$14)&gt;0,J18-Resultados!$L$14,0)</f>
        <v>17.584394609290086</v>
      </c>
      <c r="AW18" s="333">
        <f>IF((K18-Resultados!$M$14)&gt;0,K18-Resultados!$M$14,0)</f>
        <v>16.171142034437331</v>
      </c>
      <c r="AX18" s="333">
        <f>IF((L18-Resultados!$N$14)&gt;0,L18-Resultados!$N$14,0)</f>
        <v>12.803587721896051</v>
      </c>
      <c r="AY18" s="333">
        <f>IF((M18-Resultados!$O$14)&gt;0,M18-Resultados!$O$14,0)</f>
        <v>6.1304752861275489</v>
      </c>
      <c r="AZ18" s="333">
        <f>IF((N18-Resultados!$P$14)&gt;0,N18-Resultados!$P$14,0)</f>
        <v>5.3155517897710212</v>
      </c>
      <c r="BA18" s="333">
        <f>IF((O18-Resultados!$Q$14)&gt;0,O18-Resultados!$Q$14,0)</f>
        <v>2.8161191584793244</v>
      </c>
      <c r="BB18" s="333">
        <f>IF((P18-Resultados!$R$14)&gt;0,P18-Resultados!$R$14,0)</f>
        <v>4.5711742350652855</v>
      </c>
      <c r="BC18" s="333">
        <f>IF((Q18-Resultados!$S$14)&gt;0,Q18-Resultados!$S$14,0)</f>
        <v>11.369156480010119</v>
      </c>
      <c r="BD18" s="333">
        <f>IF((R18-Resultados!$T$14)&gt;0,R18-Resultados!$T$14,0)</f>
        <v>15.469736866053978</v>
      </c>
      <c r="BE18" s="90">
        <f t="shared" si="23"/>
        <v>341.59255484312621</v>
      </c>
      <c r="BF18" s="88">
        <f t="shared" si="30"/>
        <v>0</v>
      </c>
      <c r="BG18" s="88">
        <f t="shared" si="24"/>
        <v>0</v>
      </c>
      <c r="BH18" s="88"/>
      <c r="BI18" s="91">
        <f>IF((C18-Resultados!$E$16)&gt;0,C18-Resultados!$E$16,0)</f>
        <v>21.021731578313194</v>
      </c>
      <c r="BJ18" s="89">
        <f>IF((D18-Resultados!$F$16)&gt;0,D18-Resultados!$F$16,0)</f>
        <v>27.285126516654177</v>
      </c>
      <c r="BK18" s="89">
        <f>IF((E18-Resultados!$G$16)&gt;0,E18-Resultados!$G$16,0)</f>
        <v>23.314029389301474</v>
      </c>
      <c r="BL18" s="89">
        <f>IF((F18-Resultados!$H$16)&gt;0,F18-Resultados!$H$16,0)</f>
        <v>23.008547363897392</v>
      </c>
      <c r="BM18" s="89">
        <f>IF((G18-Resultados!$I$16)&gt;0,G18-Resultados!$I$16,0)</f>
        <v>20.472750115280611</v>
      </c>
      <c r="BN18" s="89">
        <f>IF((H18-Resultados!$J$16)&gt;0,H18-Resultados!$J$16,0)</f>
        <v>21.090665412235609</v>
      </c>
      <c r="BO18" s="89">
        <f>IF((I18-Resultados!$K$16)&gt;0,I18-Resultados!$K$16,0)</f>
        <v>19.190554964083603</v>
      </c>
      <c r="BP18" s="89">
        <f>IF((J18-Resultados!$L$16)&gt;0,J18-Resultados!$L$16,0)</f>
        <v>12.316135848971584</v>
      </c>
      <c r="BQ18" s="89">
        <f>IF((K18-Resultados!$M$16)&gt;0,K18-Resultados!$M$16,0)</f>
        <v>12.202883274118832</v>
      </c>
      <c r="BR18" s="89">
        <f>IF((L18-Resultados!$N$16)&gt;0,L18-Resultados!$N$16,0)</f>
        <v>9.9353289615775537</v>
      </c>
      <c r="BS18" s="89">
        <f>IF((M18-Resultados!$O$16)&gt;0,M18-Resultados!$O$16,0)</f>
        <v>4.062216525809049</v>
      </c>
      <c r="BT18" s="89">
        <f>IF((N18-Resultados!$P$16)&gt;0,N18-Resultados!$P$16,0)</f>
        <v>3.8472930294525156</v>
      </c>
      <c r="BU18" s="89">
        <f>IF((O18-Resultados!$Q$16)&gt;0,O18-Resultados!$Q$16,0)</f>
        <v>1.7478603981608245</v>
      </c>
      <c r="BV18" s="89">
        <f>IF((P18-Resultados!$R$16)&gt;0,P18-Resultados!$R$16,0)</f>
        <v>3.7029154747467885</v>
      </c>
      <c r="BW18" s="89">
        <f>IF((Q18-Resultados!$S$16)&gt;0,Q18-Resultados!$S$16,0)</f>
        <v>10.600897719691616</v>
      </c>
      <c r="BX18" s="89">
        <f>IF((R18-Resultados!$T$16)&gt;0,R18-Resultados!$T$16,0)</f>
        <v>14.601478105735481</v>
      </c>
      <c r="BY18" s="90">
        <f t="shared" si="25"/>
        <v>228.40041467803033</v>
      </c>
      <c r="BZ18" s="88">
        <f t="shared" si="31"/>
        <v>0</v>
      </c>
      <c r="CA18" s="88">
        <f t="shared" si="26"/>
        <v>0</v>
      </c>
      <c r="CB18" s="88"/>
      <c r="CC18" s="91">
        <f>IF((C18-Resultados!$E$17)&gt;0,C18-Resultados!$E$17,0)</f>
        <v>40.121731578313195</v>
      </c>
      <c r="CD18" s="89">
        <f>IF((D18-Resultados!$F$17)&gt;0,D18-Resultados!$F$17,0)</f>
        <v>43.385126516654182</v>
      </c>
      <c r="CE18" s="89">
        <f>IF((E18-Resultados!$G$17)&gt;0,E18-Resultados!$G$17,0)</f>
        <v>36.714029389301473</v>
      </c>
      <c r="CF18" s="89">
        <f>IF((F18-Resultados!$H$17)&gt;0,F18-Resultados!$H$17,0)</f>
        <v>33.908547363897391</v>
      </c>
      <c r="CG18" s="89">
        <f>IF((G18-Resultados!$I$17)&gt;0,G18-Resultados!$I$17,0)</f>
        <v>29.072750115280613</v>
      </c>
      <c r="CH18" s="89">
        <f>IF((H18-Resultados!$J$17)&gt;0,H18-Resultados!$J$17,0)</f>
        <v>27.69066541223561</v>
      </c>
      <c r="CI18" s="89">
        <f>IF((I18-Resultados!$K$17)&gt;0,I18-Resultados!$K$17,0)</f>
        <v>23.9905549640836</v>
      </c>
      <c r="CJ18" s="89">
        <f>IF((J18-Resultados!$L$17)&gt;0,J18-Resultados!$L$17,0)</f>
        <v>15.516135848971587</v>
      </c>
      <c r="CK18" s="89">
        <f>IF((K18-Resultados!$M$17)&gt;0,K18-Resultados!$M$17,0)</f>
        <v>14.102883274118831</v>
      </c>
      <c r="CL18" s="89">
        <f>IF((L18-Resultados!$N$17)&gt;0,L18-Resultados!$N$17,0)</f>
        <v>10.735328961577551</v>
      </c>
      <c r="CM18" s="89">
        <f>IF((M18-Resultados!$O$17)&gt;0,M18-Resultados!$O$17,0)</f>
        <v>4.062216525809049</v>
      </c>
      <c r="CN18" s="89">
        <f>IF((N18-Resultados!$P$17)&gt;0,N18-Resultados!$P$17,0)</f>
        <v>3.2472930294525213</v>
      </c>
      <c r="CO18" s="89">
        <f>IF((O18-Resultados!$Q$17)&gt;0,O18-Resultados!$Q$17,0)</f>
        <v>0.7478603981608245</v>
      </c>
      <c r="CP18" s="89">
        <f>IF((P18-Resultados!$R$17)&gt;0,P18-Resultados!$R$17,0)</f>
        <v>2.5029154747467857</v>
      </c>
      <c r="CQ18" s="89">
        <f>IF((Q18-Resultados!$S$17)&gt;0,Q18-Resultados!$S$17,0)</f>
        <v>9.3008977196916192</v>
      </c>
      <c r="CR18" s="89">
        <f>IF((R18-Resultados!$T$17)&gt;0,R18-Resultados!$T$17,0)</f>
        <v>13.401478105735478</v>
      </c>
      <c r="CS18" s="90">
        <f t="shared" si="27"/>
        <v>308.50041467803021</v>
      </c>
      <c r="CT18" s="88">
        <f t="shared" si="32"/>
        <v>0</v>
      </c>
      <c r="CU18" s="88">
        <f t="shared" si="28"/>
        <v>0</v>
      </c>
    </row>
    <row r="19" spans="1:99" ht="14.25">
      <c r="A19" s="71"/>
      <c r="B19" s="83">
        <v>-17</v>
      </c>
      <c r="C19" s="92">
        <f t="shared" si="4"/>
        <v>50</v>
      </c>
      <c r="D19" s="93">
        <f t="shared" si="5"/>
        <v>53</v>
      </c>
      <c r="E19" s="93">
        <f t="shared" si="6"/>
        <v>56</v>
      </c>
      <c r="F19" s="93">
        <f t="shared" si="7"/>
        <v>59</v>
      </c>
      <c r="G19" s="93">
        <f t="shared" si="8"/>
        <v>62</v>
      </c>
      <c r="H19" s="93">
        <f t="shared" si="9"/>
        <v>65</v>
      </c>
      <c r="I19" s="93">
        <f t="shared" si="10"/>
        <v>68</v>
      </c>
      <c r="J19" s="93">
        <f t="shared" si="11"/>
        <v>69</v>
      </c>
      <c r="K19" s="93">
        <f t="shared" si="12"/>
        <v>70</v>
      </c>
      <c r="L19" s="93">
        <f t="shared" si="13"/>
        <v>71</v>
      </c>
      <c r="M19" s="93">
        <f t="shared" si="14"/>
        <v>72</v>
      </c>
      <c r="N19" s="93">
        <f t="shared" si="15"/>
        <v>73</v>
      </c>
      <c r="O19" s="93">
        <f t="shared" si="16"/>
        <v>73</v>
      </c>
      <c r="P19" s="93">
        <f t="shared" si="17"/>
        <v>73</v>
      </c>
      <c r="Q19" s="93">
        <f t="shared" si="18"/>
        <v>73</v>
      </c>
      <c r="R19" s="93">
        <f t="shared" si="19"/>
        <v>73</v>
      </c>
      <c r="S19" s="94">
        <f t="shared" si="20"/>
        <v>73</v>
      </c>
      <c r="U19" s="69">
        <f>IF((C19-Resultados!$E$13)&gt;0,C19-Resultados!$E$13,0)</f>
        <v>22.089990338631694</v>
      </c>
      <c r="V19" s="69">
        <f>IF((D19-Resultados!$F$13)&gt;0,D19-Resultados!$F$13,0)</f>
        <v>28.35338527697267</v>
      </c>
      <c r="W19" s="69">
        <f>IF((E19-Resultados!$G$13)&gt;0,E19-Resultados!$G$13,0)</f>
        <v>24.38228814961996</v>
      </c>
      <c r="X19" s="69">
        <f>IF((F19-Resultados!$H$13)&gt;0,F19-Resultados!$H$13,0)</f>
        <v>24.076806124215885</v>
      </c>
      <c r="Y19" s="69">
        <f>IF((G19-Resultados!$I$13)&gt;0,G19-Resultados!$I$13,0)</f>
        <v>21.541008875599111</v>
      </c>
      <c r="Z19" s="69">
        <f>IF((H19-Resultados!$J$13)&gt;0,H19-Resultados!$J$13,0)</f>
        <v>22.158924172554109</v>
      </c>
      <c r="AA19" s="69">
        <f>IF((I19-Resultados!$K$13)&gt;0,I19-Resultados!$K$13,0)</f>
        <v>20.258813724402103</v>
      </c>
      <c r="AB19" s="69">
        <f>IF((J19-Resultados!$L$13)&gt;0,J19-Resultados!$L$13,0)</f>
        <v>13.384394609290084</v>
      </c>
      <c r="AC19" s="69">
        <f>IF((K19-Resultados!$M$13)&gt;0,K19-Resultados!$M$13,0)</f>
        <v>13.271142034437332</v>
      </c>
      <c r="AD19" s="69">
        <f>IF((L19-Resultados!$N$13)&gt;0,L19-Resultados!$N$13,0)</f>
        <v>11.003587721896054</v>
      </c>
      <c r="AE19" s="69">
        <f>IF((M19-Resultados!$O$13)&gt;0,M19-Resultados!$O$13,0)</f>
        <v>5.1304752861275489</v>
      </c>
      <c r="AF19" s="69">
        <f>IF((N19-Resultados!$P$13)&gt;0,N19-Resultados!$P$13,0)</f>
        <v>4.9155517897710155</v>
      </c>
      <c r="AG19" s="69">
        <f>IF((O19-Resultados!$Q$13)&gt;0,O19-Resultados!$Q$13,0)</f>
        <v>2.8161191584793244</v>
      </c>
      <c r="AH19" s="69">
        <f>IF((P19-Resultados!$R$13)&gt;0,P19-Resultados!$R$13,0)</f>
        <v>4.7711742350652884</v>
      </c>
      <c r="AI19" s="69">
        <f>IF((Q19-Resultados!$S$13)&gt;0,Q19-Resultados!$S$13,0)</f>
        <v>11.669156480010116</v>
      </c>
      <c r="AJ19" s="69">
        <f>IF((R19-Resultados!$T$13)&gt;0,R19-Resultados!$T$13,0)</f>
        <v>15.669736866053981</v>
      </c>
      <c r="AK19" s="87">
        <f t="shared" si="21"/>
        <v>245.4925548431263</v>
      </c>
      <c r="AL19" s="88">
        <f t="shared" si="29"/>
        <v>0</v>
      </c>
      <c r="AM19" s="88">
        <f t="shared" si="22"/>
        <v>0</v>
      </c>
      <c r="AN19" s="88"/>
      <c r="AO19" s="332">
        <f>IF((C19-Resultados!$E$14)&gt;0,C19-Resultados!$E$14,0)</f>
        <v>41.189990338631695</v>
      </c>
      <c r="AP19" s="333">
        <f>IF((D19-Resultados!$F$14)&gt;0,D19-Resultados!$F$14,0)</f>
        <v>44.453385276972668</v>
      </c>
      <c r="AQ19" s="333">
        <f>IF((E19-Resultados!$G$14)&gt;0,E19-Resultados!$G$14,0)</f>
        <v>37.782288149619959</v>
      </c>
      <c r="AR19" s="333">
        <f>IF((F19-Resultados!$H$14)&gt;0,F19-Resultados!$H$14,0)</f>
        <v>34.976806124215884</v>
      </c>
      <c r="AS19" s="333">
        <f>IF((G19-Resultados!$I$14)&gt;0,G19-Resultados!$I$14,0)</f>
        <v>30.141008875599113</v>
      </c>
      <c r="AT19" s="333">
        <f>IF((H19-Resultados!$J$14)&gt;0,H19-Resultados!$J$14,0)</f>
        <v>28.75892417255411</v>
      </c>
      <c r="AU19" s="333">
        <f>IF((I19-Resultados!$K$14)&gt;0,I19-Resultados!$K$14,0)</f>
        <v>25.0588137244021</v>
      </c>
      <c r="AV19" s="333">
        <f>IF((J19-Resultados!$L$14)&gt;0,J19-Resultados!$L$14,0)</f>
        <v>16.584394609290086</v>
      </c>
      <c r="AW19" s="333">
        <f>IF((K19-Resultados!$M$14)&gt;0,K19-Resultados!$M$14,0)</f>
        <v>15.171142034437331</v>
      </c>
      <c r="AX19" s="333">
        <f>IF((L19-Resultados!$N$14)&gt;0,L19-Resultados!$N$14,0)</f>
        <v>11.803587721896051</v>
      </c>
      <c r="AY19" s="333">
        <f>IF((M19-Resultados!$O$14)&gt;0,M19-Resultados!$O$14,0)</f>
        <v>5.1304752861275489</v>
      </c>
      <c r="AZ19" s="333">
        <f>IF((N19-Resultados!$P$14)&gt;0,N19-Resultados!$P$14,0)</f>
        <v>4.3155517897710212</v>
      </c>
      <c r="BA19" s="333">
        <f>IF((O19-Resultados!$Q$14)&gt;0,O19-Resultados!$Q$14,0)</f>
        <v>1.8161191584793244</v>
      </c>
      <c r="BB19" s="333">
        <f>IF((P19-Resultados!$R$14)&gt;0,P19-Resultados!$R$14,0)</f>
        <v>3.5711742350652855</v>
      </c>
      <c r="BC19" s="333">
        <f>IF((Q19-Resultados!$S$14)&gt;0,Q19-Resultados!$S$14,0)</f>
        <v>10.369156480010119</v>
      </c>
      <c r="BD19" s="333">
        <f>IF((R19-Resultados!$T$14)&gt;0,R19-Resultados!$T$14,0)</f>
        <v>14.469736866053978</v>
      </c>
      <c r="BE19" s="90">
        <f t="shared" si="23"/>
        <v>325.59255484312621</v>
      </c>
      <c r="BF19" s="88">
        <f t="shared" si="30"/>
        <v>0</v>
      </c>
      <c r="BG19" s="88">
        <f t="shared" si="24"/>
        <v>0</v>
      </c>
      <c r="BH19" s="88"/>
      <c r="BI19" s="91">
        <f>IF((C19-Resultados!$E$16)&gt;0,C19-Resultados!$E$16,0)</f>
        <v>20.021731578313194</v>
      </c>
      <c r="BJ19" s="89">
        <f>IF((D19-Resultados!$F$16)&gt;0,D19-Resultados!$F$16,0)</f>
        <v>26.285126516654177</v>
      </c>
      <c r="BK19" s="89">
        <f>IF((E19-Resultados!$G$16)&gt;0,E19-Resultados!$G$16,0)</f>
        <v>22.314029389301474</v>
      </c>
      <c r="BL19" s="89">
        <f>IF((F19-Resultados!$H$16)&gt;0,F19-Resultados!$H$16,0)</f>
        <v>22.008547363897392</v>
      </c>
      <c r="BM19" s="89">
        <f>IF((G19-Resultados!$I$16)&gt;0,G19-Resultados!$I$16,0)</f>
        <v>19.472750115280611</v>
      </c>
      <c r="BN19" s="89">
        <f>IF((H19-Resultados!$J$16)&gt;0,H19-Resultados!$J$16,0)</f>
        <v>20.090665412235609</v>
      </c>
      <c r="BO19" s="89">
        <f>IF((I19-Resultados!$K$16)&gt;0,I19-Resultados!$K$16,0)</f>
        <v>18.190554964083603</v>
      </c>
      <c r="BP19" s="89">
        <f>IF((J19-Resultados!$L$16)&gt;0,J19-Resultados!$L$16,0)</f>
        <v>11.316135848971584</v>
      </c>
      <c r="BQ19" s="89">
        <f>IF((K19-Resultados!$M$16)&gt;0,K19-Resultados!$M$16,0)</f>
        <v>11.202883274118832</v>
      </c>
      <c r="BR19" s="89">
        <f>IF((L19-Resultados!$N$16)&gt;0,L19-Resultados!$N$16,0)</f>
        <v>8.9353289615775537</v>
      </c>
      <c r="BS19" s="89">
        <f>IF((M19-Resultados!$O$16)&gt;0,M19-Resultados!$O$16,0)</f>
        <v>3.062216525809049</v>
      </c>
      <c r="BT19" s="89">
        <f>IF((N19-Resultados!$P$16)&gt;0,N19-Resultados!$P$16,0)</f>
        <v>2.8472930294525156</v>
      </c>
      <c r="BU19" s="89">
        <f>IF((O19-Resultados!$Q$16)&gt;0,O19-Resultados!$Q$16,0)</f>
        <v>0.7478603981608245</v>
      </c>
      <c r="BV19" s="89">
        <f>IF((P19-Resultados!$R$16)&gt;0,P19-Resultados!$R$16,0)</f>
        <v>2.7029154747467885</v>
      </c>
      <c r="BW19" s="89">
        <f>IF((Q19-Resultados!$S$16)&gt;0,Q19-Resultados!$S$16,0)</f>
        <v>9.6008977196916163</v>
      </c>
      <c r="BX19" s="89">
        <f>IF((R19-Resultados!$T$16)&gt;0,R19-Resultados!$T$16,0)</f>
        <v>13.601478105735481</v>
      </c>
      <c r="BY19" s="90">
        <f t="shared" si="25"/>
        <v>212.40041467803033</v>
      </c>
      <c r="BZ19" s="88">
        <f t="shared" si="31"/>
        <v>0</v>
      </c>
      <c r="CA19" s="88">
        <f t="shared" si="26"/>
        <v>0</v>
      </c>
      <c r="CB19" s="88"/>
      <c r="CC19" s="91">
        <f>IF((C19-Resultados!$E$17)&gt;0,C19-Resultados!$E$17,0)</f>
        <v>39.121731578313195</v>
      </c>
      <c r="CD19" s="89">
        <f>IF((D19-Resultados!$F$17)&gt;0,D19-Resultados!$F$17,0)</f>
        <v>42.385126516654182</v>
      </c>
      <c r="CE19" s="89">
        <f>IF((E19-Resultados!$G$17)&gt;0,E19-Resultados!$G$17,0)</f>
        <v>35.714029389301473</v>
      </c>
      <c r="CF19" s="89">
        <f>IF((F19-Resultados!$H$17)&gt;0,F19-Resultados!$H$17,0)</f>
        <v>32.908547363897391</v>
      </c>
      <c r="CG19" s="89">
        <f>IF((G19-Resultados!$I$17)&gt;0,G19-Resultados!$I$17,0)</f>
        <v>28.072750115280613</v>
      </c>
      <c r="CH19" s="89">
        <f>IF((H19-Resultados!$J$17)&gt;0,H19-Resultados!$J$17,0)</f>
        <v>26.69066541223561</v>
      </c>
      <c r="CI19" s="89">
        <f>IF((I19-Resultados!$K$17)&gt;0,I19-Resultados!$K$17,0)</f>
        <v>22.9905549640836</v>
      </c>
      <c r="CJ19" s="89">
        <f>IF((J19-Resultados!$L$17)&gt;0,J19-Resultados!$L$17,0)</f>
        <v>14.516135848971587</v>
      </c>
      <c r="CK19" s="89">
        <f>IF((K19-Resultados!$M$17)&gt;0,K19-Resultados!$M$17,0)</f>
        <v>13.102883274118831</v>
      </c>
      <c r="CL19" s="89">
        <f>IF((L19-Resultados!$N$17)&gt;0,L19-Resultados!$N$17,0)</f>
        <v>9.7353289615775509</v>
      </c>
      <c r="CM19" s="89">
        <f>IF((M19-Resultados!$O$17)&gt;0,M19-Resultados!$O$17,0)</f>
        <v>3.062216525809049</v>
      </c>
      <c r="CN19" s="89">
        <f>IF((N19-Resultados!$P$17)&gt;0,N19-Resultados!$P$17,0)</f>
        <v>2.2472930294525213</v>
      </c>
      <c r="CO19" s="89">
        <f>IF((O19-Resultados!$Q$17)&gt;0,O19-Resultados!$Q$17,0)</f>
        <v>0</v>
      </c>
      <c r="CP19" s="89">
        <f>IF((P19-Resultados!$R$17)&gt;0,P19-Resultados!$R$17,0)</f>
        <v>1.5029154747467857</v>
      </c>
      <c r="CQ19" s="89">
        <f>IF((Q19-Resultados!$S$17)&gt;0,Q19-Resultados!$S$17,0)</f>
        <v>8.3008977196916192</v>
      </c>
      <c r="CR19" s="89">
        <f>IF((R19-Resultados!$T$17)&gt;0,R19-Resultados!$T$17,0)</f>
        <v>12.401478105735478</v>
      </c>
      <c r="CS19" s="90">
        <f t="shared" si="27"/>
        <v>292.7525542798694</v>
      </c>
      <c r="CT19" s="88">
        <f t="shared" si="32"/>
        <v>0</v>
      </c>
      <c r="CU19" s="88">
        <f t="shared" si="28"/>
        <v>0</v>
      </c>
    </row>
    <row r="20" spans="1:99" ht="14.25">
      <c r="A20" s="71"/>
      <c r="B20" s="83">
        <v>-16</v>
      </c>
      <c r="C20" s="92">
        <f t="shared" si="4"/>
        <v>49</v>
      </c>
      <c r="D20" s="93">
        <f t="shared" si="5"/>
        <v>52</v>
      </c>
      <c r="E20" s="93">
        <f t="shared" si="6"/>
        <v>55</v>
      </c>
      <c r="F20" s="93">
        <f t="shared" si="7"/>
        <v>58</v>
      </c>
      <c r="G20" s="93">
        <f t="shared" si="8"/>
        <v>61</v>
      </c>
      <c r="H20" s="93">
        <f t="shared" si="9"/>
        <v>64</v>
      </c>
      <c r="I20" s="93">
        <f t="shared" si="10"/>
        <v>67</v>
      </c>
      <c r="J20" s="93">
        <f t="shared" si="11"/>
        <v>68</v>
      </c>
      <c r="K20" s="93">
        <f t="shared" si="12"/>
        <v>69</v>
      </c>
      <c r="L20" s="93">
        <f t="shared" si="13"/>
        <v>70</v>
      </c>
      <c r="M20" s="93">
        <f t="shared" si="14"/>
        <v>71</v>
      </c>
      <c r="N20" s="93">
        <f t="shared" si="15"/>
        <v>72</v>
      </c>
      <c r="O20" s="93">
        <f t="shared" si="16"/>
        <v>72</v>
      </c>
      <c r="P20" s="93">
        <f t="shared" si="17"/>
        <v>72</v>
      </c>
      <c r="Q20" s="93">
        <f t="shared" si="18"/>
        <v>72</v>
      </c>
      <c r="R20" s="93">
        <f t="shared" si="19"/>
        <v>72</v>
      </c>
      <c r="S20" s="94">
        <f t="shared" si="20"/>
        <v>72</v>
      </c>
      <c r="U20" s="69">
        <f>IF((C20-Resultados!$E$13)&gt;0,C20-Resultados!$E$13,0)</f>
        <v>21.089990338631694</v>
      </c>
      <c r="V20" s="69">
        <f>IF((D20-Resultados!$F$13)&gt;0,D20-Resultados!$F$13,0)</f>
        <v>27.35338527697267</v>
      </c>
      <c r="W20" s="69">
        <f>IF((E20-Resultados!$G$13)&gt;0,E20-Resultados!$G$13,0)</f>
        <v>23.38228814961996</v>
      </c>
      <c r="X20" s="69">
        <f>IF((F20-Resultados!$H$13)&gt;0,F20-Resultados!$H$13,0)</f>
        <v>23.076806124215885</v>
      </c>
      <c r="Y20" s="69">
        <f>IF((G20-Resultados!$I$13)&gt;0,G20-Resultados!$I$13,0)</f>
        <v>20.541008875599111</v>
      </c>
      <c r="Z20" s="69">
        <f>IF((H20-Resultados!$J$13)&gt;0,H20-Resultados!$J$13,0)</f>
        <v>21.158924172554109</v>
      </c>
      <c r="AA20" s="69">
        <f>IF((I20-Resultados!$K$13)&gt;0,I20-Resultados!$K$13,0)</f>
        <v>19.258813724402103</v>
      </c>
      <c r="AB20" s="69">
        <f>IF((J20-Resultados!$L$13)&gt;0,J20-Resultados!$L$13,0)</f>
        <v>12.384394609290084</v>
      </c>
      <c r="AC20" s="69">
        <f>IF((K20-Resultados!$M$13)&gt;0,K20-Resultados!$M$13,0)</f>
        <v>12.271142034437332</v>
      </c>
      <c r="AD20" s="69">
        <f>IF((L20-Resultados!$N$13)&gt;0,L20-Resultados!$N$13,0)</f>
        <v>10.003587721896054</v>
      </c>
      <c r="AE20" s="69">
        <f>IF((M20-Resultados!$O$13)&gt;0,M20-Resultados!$O$13,0)</f>
        <v>4.1304752861275489</v>
      </c>
      <c r="AF20" s="69">
        <f>IF((N20-Resultados!$P$13)&gt;0,N20-Resultados!$P$13,0)</f>
        <v>3.9155517897710155</v>
      </c>
      <c r="AG20" s="69">
        <f>IF((O20-Resultados!$Q$13)&gt;0,O20-Resultados!$Q$13,0)</f>
        <v>1.8161191584793244</v>
      </c>
      <c r="AH20" s="69">
        <f>IF((P20-Resultados!$R$13)&gt;0,P20-Resultados!$R$13,0)</f>
        <v>3.7711742350652884</v>
      </c>
      <c r="AI20" s="69">
        <f>IF((Q20-Resultados!$S$13)&gt;0,Q20-Resultados!$S$13,0)</f>
        <v>10.669156480010116</v>
      </c>
      <c r="AJ20" s="69">
        <f>IF((R20-Resultados!$T$13)&gt;0,R20-Resultados!$T$13,0)</f>
        <v>14.669736866053981</v>
      </c>
      <c r="AK20" s="87">
        <f t="shared" si="21"/>
        <v>229.4925548431263</v>
      </c>
      <c r="AL20" s="88">
        <f t="shared" si="29"/>
        <v>0</v>
      </c>
      <c r="AM20" s="88">
        <f t="shared" si="22"/>
        <v>0</v>
      </c>
      <c r="AN20" s="88"/>
      <c r="AO20" s="332">
        <f>IF((C20-Resultados!$E$14)&gt;0,C20-Resultados!$E$14,0)</f>
        <v>40.189990338631695</v>
      </c>
      <c r="AP20" s="333">
        <f>IF((D20-Resultados!$F$14)&gt;0,D20-Resultados!$F$14,0)</f>
        <v>43.453385276972668</v>
      </c>
      <c r="AQ20" s="333">
        <f>IF((E20-Resultados!$G$14)&gt;0,E20-Resultados!$G$14,0)</f>
        <v>36.782288149619959</v>
      </c>
      <c r="AR20" s="333">
        <f>IF((F20-Resultados!$H$14)&gt;0,F20-Resultados!$H$14,0)</f>
        <v>33.976806124215884</v>
      </c>
      <c r="AS20" s="333">
        <f>IF((G20-Resultados!$I$14)&gt;0,G20-Resultados!$I$14,0)</f>
        <v>29.141008875599113</v>
      </c>
      <c r="AT20" s="333">
        <f>IF((H20-Resultados!$J$14)&gt;0,H20-Resultados!$J$14,0)</f>
        <v>27.75892417255411</v>
      </c>
      <c r="AU20" s="333">
        <f>IF((I20-Resultados!$K$14)&gt;0,I20-Resultados!$K$14,0)</f>
        <v>24.0588137244021</v>
      </c>
      <c r="AV20" s="333">
        <f>IF((J20-Resultados!$L$14)&gt;0,J20-Resultados!$L$14,0)</f>
        <v>15.584394609290086</v>
      </c>
      <c r="AW20" s="333">
        <f>IF((K20-Resultados!$M$14)&gt;0,K20-Resultados!$M$14,0)</f>
        <v>14.171142034437331</v>
      </c>
      <c r="AX20" s="333">
        <f>IF((L20-Resultados!$N$14)&gt;0,L20-Resultados!$N$14,0)</f>
        <v>10.803587721896051</v>
      </c>
      <c r="AY20" s="333">
        <f>IF((M20-Resultados!$O$14)&gt;0,M20-Resultados!$O$14,0)</f>
        <v>4.1304752861275489</v>
      </c>
      <c r="AZ20" s="333">
        <f>IF((N20-Resultados!$P$14)&gt;0,N20-Resultados!$P$14,0)</f>
        <v>3.3155517897710212</v>
      </c>
      <c r="BA20" s="333">
        <f>IF((O20-Resultados!$Q$14)&gt;0,O20-Resultados!$Q$14,0)</f>
        <v>0.81611915847932437</v>
      </c>
      <c r="BB20" s="333">
        <f>IF((P20-Resultados!$R$14)&gt;0,P20-Resultados!$R$14,0)</f>
        <v>2.5711742350652855</v>
      </c>
      <c r="BC20" s="333">
        <f>IF((Q20-Resultados!$S$14)&gt;0,Q20-Resultados!$S$14,0)</f>
        <v>9.369156480010119</v>
      </c>
      <c r="BD20" s="333">
        <f>IF((R20-Resultados!$T$14)&gt;0,R20-Resultados!$T$14,0)</f>
        <v>13.469736866053978</v>
      </c>
      <c r="BE20" s="90">
        <f t="shared" si="23"/>
        <v>309.59255484312621</v>
      </c>
      <c r="BF20" s="88">
        <f t="shared" si="30"/>
        <v>0</v>
      </c>
      <c r="BG20" s="88">
        <f t="shared" si="24"/>
        <v>0</v>
      </c>
      <c r="BH20" s="88"/>
      <c r="BI20" s="91">
        <f>IF((C20-Resultados!$E$16)&gt;0,C20-Resultados!$E$16,0)</f>
        <v>19.021731578313194</v>
      </c>
      <c r="BJ20" s="89">
        <f>IF((D20-Resultados!$F$16)&gt;0,D20-Resultados!$F$16,0)</f>
        <v>25.285126516654177</v>
      </c>
      <c r="BK20" s="89">
        <f>IF((E20-Resultados!$G$16)&gt;0,E20-Resultados!$G$16,0)</f>
        <v>21.314029389301474</v>
      </c>
      <c r="BL20" s="89">
        <f>IF((F20-Resultados!$H$16)&gt;0,F20-Resultados!$H$16,0)</f>
        <v>21.008547363897392</v>
      </c>
      <c r="BM20" s="89">
        <f>IF((G20-Resultados!$I$16)&gt;0,G20-Resultados!$I$16,0)</f>
        <v>18.472750115280611</v>
      </c>
      <c r="BN20" s="89">
        <f>IF((H20-Resultados!$J$16)&gt;0,H20-Resultados!$J$16,0)</f>
        <v>19.090665412235609</v>
      </c>
      <c r="BO20" s="89">
        <f>IF((I20-Resultados!$K$16)&gt;0,I20-Resultados!$K$16,0)</f>
        <v>17.190554964083603</v>
      </c>
      <c r="BP20" s="89">
        <f>IF((J20-Resultados!$L$16)&gt;0,J20-Resultados!$L$16,0)</f>
        <v>10.316135848971584</v>
      </c>
      <c r="BQ20" s="89">
        <f>IF((K20-Resultados!$M$16)&gt;0,K20-Resultados!$M$16,0)</f>
        <v>10.202883274118832</v>
      </c>
      <c r="BR20" s="89">
        <f>IF((L20-Resultados!$N$16)&gt;0,L20-Resultados!$N$16,0)</f>
        <v>7.9353289615775537</v>
      </c>
      <c r="BS20" s="89">
        <f>IF((M20-Resultados!$O$16)&gt;0,M20-Resultados!$O$16,0)</f>
        <v>2.062216525809049</v>
      </c>
      <c r="BT20" s="89">
        <f>IF((N20-Resultados!$P$16)&gt;0,N20-Resultados!$P$16,0)</f>
        <v>1.8472930294525156</v>
      </c>
      <c r="BU20" s="89">
        <f>IF((O20-Resultados!$Q$16)&gt;0,O20-Resultados!$Q$16,0)</f>
        <v>0</v>
      </c>
      <c r="BV20" s="89">
        <f>IF((P20-Resultados!$R$16)&gt;0,P20-Resultados!$R$16,0)</f>
        <v>1.7029154747467885</v>
      </c>
      <c r="BW20" s="89">
        <f>IF((Q20-Resultados!$S$16)&gt;0,Q20-Resultados!$S$16,0)</f>
        <v>8.6008977196916163</v>
      </c>
      <c r="BX20" s="89">
        <f>IF((R20-Resultados!$T$16)&gt;0,R20-Resultados!$T$16,0)</f>
        <v>12.601478105735481</v>
      </c>
      <c r="BY20" s="90">
        <f t="shared" si="25"/>
        <v>196.65255427986946</v>
      </c>
      <c r="BZ20" s="88">
        <f t="shared" si="31"/>
        <v>0</v>
      </c>
      <c r="CA20" s="88">
        <f t="shared" si="26"/>
        <v>0</v>
      </c>
      <c r="CB20" s="88"/>
      <c r="CC20" s="91">
        <f>IF((C20-Resultados!$E$17)&gt;0,C20-Resultados!$E$17,0)</f>
        <v>38.121731578313195</v>
      </c>
      <c r="CD20" s="89">
        <f>IF((D20-Resultados!$F$17)&gt;0,D20-Resultados!$F$17,0)</f>
        <v>41.385126516654182</v>
      </c>
      <c r="CE20" s="89">
        <f>IF((E20-Resultados!$G$17)&gt;0,E20-Resultados!$G$17,0)</f>
        <v>34.714029389301473</v>
      </c>
      <c r="CF20" s="89">
        <f>IF((F20-Resultados!$H$17)&gt;0,F20-Resultados!$H$17,0)</f>
        <v>31.908547363897391</v>
      </c>
      <c r="CG20" s="89">
        <f>IF((G20-Resultados!$I$17)&gt;0,G20-Resultados!$I$17,0)</f>
        <v>27.072750115280613</v>
      </c>
      <c r="CH20" s="89">
        <f>IF((H20-Resultados!$J$17)&gt;0,H20-Resultados!$J$17,0)</f>
        <v>25.69066541223561</v>
      </c>
      <c r="CI20" s="89">
        <f>IF((I20-Resultados!$K$17)&gt;0,I20-Resultados!$K$17,0)</f>
        <v>21.9905549640836</v>
      </c>
      <c r="CJ20" s="89">
        <f>IF((J20-Resultados!$L$17)&gt;0,J20-Resultados!$L$17,0)</f>
        <v>13.516135848971587</v>
      </c>
      <c r="CK20" s="89">
        <f>IF((K20-Resultados!$M$17)&gt;0,K20-Resultados!$M$17,0)</f>
        <v>12.102883274118831</v>
      </c>
      <c r="CL20" s="89">
        <f>IF((L20-Resultados!$N$17)&gt;0,L20-Resultados!$N$17,0)</f>
        <v>8.7353289615775509</v>
      </c>
      <c r="CM20" s="89">
        <f>IF((M20-Resultados!$O$17)&gt;0,M20-Resultados!$O$17,0)</f>
        <v>2.062216525809049</v>
      </c>
      <c r="CN20" s="89">
        <f>IF((N20-Resultados!$P$17)&gt;0,N20-Resultados!$P$17,0)</f>
        <v>1.2472930294525213</v>
      </c>
      <c r="CO20" s="89">
        <f>IF((O20-Resultados!$Q$17)&gt;0,O20-Resultados!$Q$17,0)</f>
        <v>0</v>
      </c>
      <c r="CP20" s="89">
        <f>IF((P20-Resultados!$R$17)&gt;0,P20-Resultados!$R$17,0)</f>
        <v>0.50291547474678566</v>
      </c>
      <c r="CQ20" s="89">
        <f>IF((Q20-Resultados!$S$17)&gt;0,Q20-Resultados!$S$17,0)</f>
        <v>7.3008977196916192</v>
      </c>
      <c r="CR20" s="89">
        <f>IF((R20-Resultados!$T$17)&gt;0,R20-Resultados!$T$17,0)</f>
        <v>11.401478105735478</v>
      </c>
      <c r="CS20" s="90">
        <f t="shared" si="27"/>
        <v>277.7525542798694</v>
      </c>
      <c r="CT20" s="88">
        <f t="shared" si="32"/>
        <v>0</v>
      </c>
      <c r="CU20" s="88">
        <f t="shared" si="28"/>
        <v>0</v>
      </c>
    </row>
    <row r="21" spans="1:99" ht="14.25">
      <c r="A21" s="71"/>
      <c r="B21" s="83">
        <v>-15</v>
      </c>
      <c r="C21" s="92">
        <f t="shared" si="4"/>
        <v>48</v>
      </c>
      <c r="D21" s="93">
        <f t="shared" si="5"/>
        <v>51</v>
      </c>
      <c r="E21" s="93">
        <f t="shared" si="6"/>
        <v>54</v>
      </c>
      <c r="F21" s="93">
        <f t="shared" si="7"/>
        <v>57</v>
      </c>
      <c r="G21" s="93">
        <f t="shared" si="8"/>
        <v>60</v>
      </c>
      <c r="H21" s="93">
        <f t="shared" si="9"/>
        <v>63</v>
      </c>
      <c r="I21" s="93">
        <f t="shared" si="10"/>
        <v>66</v>
      </c>
      <c r="J21" s="93">
        <f t="shared" si="11"/>
        <v>67</v>
      </c>
      <c r="K21" s="93">
        <f t="shared" si="12"/>
        <v>68</v>
      </c>
      <c r="L21" s="93">
        <f t="shared" si="13"/>
        <v>69</v>
      </c>
      <c r="M21" s="93">
        <f t="shared" si="14"/>
        <v>70</v>
      </c>
      <c r="N21" s="93">
        <f t="shared" si="15"/>
        <v>71</v>
      </c>
      <c r="O21" s="93">
        <f t="shared" si="16"/>
        <v>71</v>
      </c>
      <c r="P21" s="93">
        <f t="shared" si="17"/>
        <v>71</v>
      </c>
      <c r="Q21" s="93">
        <f t="shared" si="18"/>
        <v>71</v>
      </c>
      <c r="R21" s="93">
        <f t="shared" si="19"/>
        <v>71</v>
      </c>
      <c r="S21" s="94">
        <f t="shared" si="20"/>
        <v>71</v>
      </c>
      <c r="U21" s="69">
        <f>IF((C21-Resultados!$E$13)&gt;0,C21-Resultados!$E$13,0)</f>
        <v>20.089990338631694</v>
      </c>
      <c r="V21" s="69">
        <f>IF((D21-Resultados!$F$13)&gt;0,D21-Resultados!$F$13,0)</f>
        <v>26.35338527697267</v>
      </c>
      <c r="W21" s="69">
        <f>IF((E21-Resultados!$G$13)&gt;0,E21-Resultados!$G$13,0)</f>
        <v>22.38228814961996</v>
      </c>
      <c r="X21" s="69">
        <f>IF((F21-Resultados!$H$13)&gt;0,F21-Resultados!$H$13,0)</f>
        <v>22.076806124215885</v>
      </c>
      <c r="Y21" s="69">
        <f>IF((G21-Resultados!$I$13)&gt;0,G21-Resultados!$I$13,0)</f>
        <v>19.541008875599111</v>
      </c>
      <c r="Z21" s="69">
        <f>IF((H21-Resultados!$J$13)&gt;0,H21-Resultados!$J$13,0)</f>
        <v>20.158924172554109</v>
      </c>
      <c r="AA21" s="69">
        <f>IF((I21-Resultados!$K$13)&gt;0,I21-Resultados!$K$13,0)</f>
        <v>18.258813724402103</v>
      </c>
      <c r="AB21" s="69">
        <f>IF((J21-Resultados!$L$13)&gt;0,J21-Resultados!$L$13,0)</f>
        <v>11.384394609290084</v>
      </c>
      <c r="AC21" s="69">
        <f>IF((K21-Resultados!$M$13)&gt;0,K21-Resultados!$M$13,0)</f>
        <v>11.271142034437332</v>
      </c>
      <c r="AD21" s="69">
        <f>IF((L21-Resultados!$N$13)&gt;0,L21-Resultados!$N$13,0)</f>
        <v>9.0035877218960536</v>
      </c>
      <c r="AE21" s="69">
        <f>IF((M21-Resultados!$O$13)&gt;0,M21-Resultados!$O$13,0)</f>
        <v>3.1304752861275489</v>
      </c>
      <c r="AF21" s="69">
        <f>IF((N21-Resultados!$P$13)&gt;0,N21-Resultados!$P$13,0)</f>
        <v>2.9155517897710155</v>
      </c>
      <c r="AG21" s="69">
        <f>IF((O21-Resultados!$Q$13)&gt;0,O21-Resultados!$Q$13,0)</f>
        <v>0.81611915847932437</v>
      </c>
      <c r="AH21" s="69">
        <f>IF((P21-Resultados!$R$13)&gt;0,P21-Resultados!$R$13,0)</f>
        <v>2.7711742350652884</v>
      </c>
      <c r="AI21" s="69">
        <f>IF((Q21-Resultados!$S$13)&gt;0,Q21-Resultados!$S$13,0)</f>
        <v>9.6691564800101162</v>
      </c>
      <c r="AJ21" s="69">
        <f>IF((R21-Resultados!$T$13)&gt;0,R21-Resultados!$T$13,0)</f>
        <v>13.669736866053981</v>
      </c>
      <c r="AK21" s="87">
        <f t="shared" si="21"/>
        <v>213.4925548431263</v>
      </c>
      <c r="AL21" s="88">
        <f t="shared" si="29"/>
        <v>0</v>
      </c>
      <c r="AM21" s="88">
        <f t="shared" si="22"/>
        <v>0</v>
      </c>
      <c r="AN21" s="88"/>
      <c r="AO21" s="332">
        <f>IF((C21-Resultados!$E$14)&gt;0,C21-Resultados!$E$14,0)</f>
        <v>39.189990338631695</v>
      </c>
      <c r="AP21" s="333">
        <f>IF((D21-Resultados!$F$14)&gt;0,D21-Resultados!$F$14,0)</f>
        <v>42.453385276972668</v>
      </c>
      <c r="AQ21" s="333">
        <f>IF((E21-Resultados!$G$14)&gt;0,E21-Resultados!$G$14,0)</f>
        <v>35.782288149619959</v>
      </c>
      <c r="AR21" s="333">
        <f>IF((F21-Resultados!$H$14)&gt;0,F21-Resultados!$H$14,0)</f>
        <v>32.976806124215884</v>
      </c>
      <c r="AS21" s="333">
        <f>IF((G21-Resultados!$I$14)&gt;0,G21-Resultados!$I$14,0)</f>
        <v>28.141008875599113</v>
      </c>
      <c r="AT21" s="333">
        <f>IF((H21-Resultados!$J$14)&gt;0,H21-Resultados!$J$14,0)</f>
        <v>26.75892417255411</v>
      </c>
      <c r="AU21" s="333">
        <f>IF((I21-Resultados!$K$14)&gt;0,I21-Resultados!$K$14,0)</f>
        <v>23.0588137244021</v>
      </c>
      <c r="AV21" s="333">
        <f>IF((J21-Resultados!$L$14)&gt;0,J21-Resultados!$L$14,0)</f>
        <v>14.584394609290086</v>
      </c>
      <c r="AW21" s="333">
        <f>IF((K21-Resultados!$M$14)&gt;0,K21-Resultados!$M$14,0)</f>
        <v>13.171142034437331</v>
      </c>
      <c r="AX21" s="333">
        <f>IF((L21-Resultados!$N$14)&gt;0,L21-Resultados!$N$14,0)</f>
        <v>9.8035877218960508</v>
      </c>
      <c r="AY21" s="333">
        <f>IF((M21-Resultados!$O$14)&gt;0,M21-Resultados!$O$14,0)</f>
        <v>3.1304752861275489</v>
      </c>
      <c r="AZ21" s="333">
        <f>IF((N21-Resultados!$P$14)&gt;0,N21-Resultados!$P$14,0)</f>
        <v>2.3155517897710212</v>
      </c>
      <c r="BA21" s="333">
        <f>IF((O21-Resultados!$Q$14)&gt;0,O21-Resultados!$Q$14,0)</f>
        <v>0</v>
      </c>
      <c r="BB21" s="333">
        <f>IF((P21-Resultados!$R$14)&gt;0,P21-Resultados!$R$14,0)</f>
        <v>1.5711742350652855</v>
      </c>
      <c r="BC21" s="333">
        <f>IF((Q21-Resultados!$S$14)&gt;0,Q21-Resultados!$S$14,0)</f>
        <v>8.369156480010119</v>
      </c>
      <c r="BD21" s="333">
        <f>IF((R21-Resultados!$T$14)&gt;0,R21-Resultados!$T$14,0)</f>
        <v>12.469736866053978</v>
      </c>
      <c r="BE21" s="90">
        <f t="shared" si="23"/>
        <v>293.77643568464691</v>
      </c>
      <c r="BF21" s="88">
        <f t="shared" si="30"/>
        <v>0</v>
      </c>
      <c r="BG21" s="88">
        <f t="shared" si="24"/>
        <v>0</v>
      </c>
      <c r="BH21" s="88"/>
      <c r="BI21" s="91">
        <f>IF((C21-Resultados!$E$16)&gt;0,C21-Resultados!$E$16,0)</f>
        <v>18.021731578313194</v>
      </c>
      <c r="BJ21" s="89">
        <f>IF((D21-Resultados!$F$16)&gt;0,D21-Resultados!$F$16,0)</f>
        <v>24.285126516654177</v>
      </c>
      <c r="BK21" s="89">
        <f>IF((E21-Resultados!$G$16)&gt;0,E21-Resultados!$G$16,0)</f>
        <v>20.314029389301474</v>
      </c>
      <c r="BL21" s="89">
        <f>IF((F21-Resultados!$H$16)&gt;0,F21-Resultados!$H$16,0)</f>
        <v>20.008547363897392</v>
      </c>
      <c r="BM21" s="89">
        <f>IF((G21-Resultados!$I$16)&gt;0,G21-Resultados!$I$16,0)</f>
        <v>17.472750115280611</v>
      </c>
      <c r="BN21" s="89">
        <f>IF((H21-Resultados!$J$16)&gt;0,H21-Resultados!$J$16,0)</f>
        <v>18.090665412235609</v>
      </c>
      <c r="BO21" s="89">
        <f>IF((I21-Resultados!$K$16)&gt;0,I21-Resultados!$K$16,0)</f>
        <v>16.190554964083603</v>
      </c>
      <c r="BP21" s="89">
        <f>IF((J21-Resultados!$L$16)&gt;0,J21-Resultados!$L$16,0)</f>
        <v>9.3161358489715838</v>
      </c>
      <c r="BQ21" s="89">
        <f>IF((K21-Resultados!$M$16)&gt;0,K21-Resultados!$M$16,0)</f>
        <v>9.2028832741188324</v>
      </c>
      <c r="BR21" s="89">
        <f>IF((L21-Resultados!$N$16)&gt;0,L21-Resultados!$N$16,0)</f>
        <v>6.9353289615775537</v>
      </c>
      <c r="BS21" s="89">
        <f>IF((M21-Resultados!$O$16)&gt;0,M21-Resultados!$O$16,0)</f>
        <v>1.062216525809049</v>
      </c>
      <c r="BT21" s="89">
        <f>IF((N21-Resultados!$P$16)&gt;0,N21-Resultados!$P$16,0)</f>
        <v>0.84729302945251561</v>
      </c>
      <c r="BU21" s="89">
        <f>IF((O21-Resultados!$Q$16)&gt;0,O21-Resultados!$Q$16,0)</f>
        <v>0</v>
      </c>
      <c r="BV21" s="89">
        <f>IF((P21-Resultados!$R$16)&gt;0,P21-Resultados!$R$16,0)</f>
        <v>0.7029154747467885</v>
      </c>
      <c r="BW21" s="89">
        <f>IF((Q21-Resultados!$S$16)&gt;0,Q21-Resultados!$S$16,0)</f>
        <v>7.6008977196916163</v>
      </c>
      <c r="BX21" s="89">
        <f>IF((R21-Resultados!$T$16)&gt;0,R21-Resultados!$T$16,0)</f>
        <v>11.601478105735481</v>
      </c>
      <c r="BY21" s="90">
        <f t="shared" si="25"/>
        <v>181.65255427986946</v>
      </c>
      <c r="BZ21" s="88">
        <f t="shared" si="31"/>
        <v>0</v>
      </c>
      <c r="CA21" s="88">
        <f t="shared" si="26"/>
        <v>0</v>
      </c>
      <c r="CB21" s="88"/>
      <c r="CC21" s="91">
        <f>IF((C21-Resultados!$E$17)&gt;0,C21-Resultados!$E$17,0)</f>
        <v>37.121731578313195</v>
      </c>
      <c r="CD21" s="89">
        <f>IF((D21-Resultados!$F$17)&gt;0,D21-Resultados!$F$17,0)</f>
        <v>40.385126516654182</v>
      </c>
      <c r="CE21" s="89">
        <f>IF((E21-Resultados!$G$17)&gt;0,E21-Resultados!$G$17,0)</f>
        <v>33.714029389301473</v>
      </c>
      <c r="CF21" s="89">
        <f>IF((F21-Resultados!$H$17)&gt;0,F21-Resultados!$H$17,0)</f>
        <v>30.908547363897391</v>
      </c>
      <c r="CG21" s="89">
        <f>IF((G21-Resultados!$I$17)&gt;0,G21-Resultados!$I$17,0)</f>
        <v>26.072750115280613</v>
      </c>
      <c r="CH21" s="89">
        <f>IF((H21-Resultados!$J$17)&gt;0,H21-Resultados!$J$17,0)</f>
        <v>24.69066541223561</v>
      </c>
      <c r="CI21" s="89">
        <f>IF((I21-Resultados!$K$17)&gt;0,I21-Resultados!$K$17,0)</f>
        <v>20.9905549640836</v>
      </c>
      <c r="CJ21" s="89">
        <f>IF((J21-Resultados!$L$17)&gt;0,J21-Resultados!$L$17,0)</f>
        <v>12.516135848971587</v>
      </c>
      <c r="CK21" s="89">
        <f>IF((K21-Resultados!$M$17)&gt;0,K21-Resultados!$M$17,0)</f>
        <v>11.102883274118831</v>
      </c>
      <c r="CL21" s="89">
        <f>IF((L21-Resultados!$N$17)&gt;0,L21-Resultados!$N$17,0)</f>
        <v>7.7353289615775509</v>
      </c>
      <c r="CM21" s="89">
        <f>IF((M21-Resultados!$O$17)&gt;0,M21-Resultados!$O$17,0)</f>
        <v>1.062216525809049</v>
      </c>
      <c r="CN21" s="89">
        <f>IF((N21-Resultados!$P$17)&gt;0,N21-Resultados!$P$17,0)</f>
        <v>0.2472930294525213</v>
      </c>
      <c r="CO21" s="89">
        <f>IF((O21-Resultados!$Q$17)&gt;0,O21-Resultados!$Q$17,0)</f>
        <v>0</v>
      </c>
      <c r="CP21" s="89">
        <f>IF((P21-Resultados!$R$17)&gt;0,P21-Resultados!$R$17,0)</f>
        <v>0</v>
      </c>
      <c r="CQ21" s="89">
        <f>IF((Q21-Resultados!$S$17)&gt;0,Q21-Resultados!$S$17,0)</f>
        <v>6.3008977196916192</v>
      </c>
      <c r="CR21" s="89">
        <f>IF((R21-Resultados!$T$17)&gt;0,R21-Resultados!$T$17,0)</f>
        <v>10.401478105735478</v>
      </c>
      <c r="CS21" s="90">
        <f t="shared" si="27"/>
        <v>263.24963880512269</v>
      </c>
      <c r="CT21" s="88">
        <f t="shared" si="32"/>
        <v>0</v>
      </c>
      <c r="CU21" s="88">
        <f t="shared" si="28"/>
        <v>0</v>
      </c>
    </row>
    <row r="22" spans="1:99" ht="14.25">
      <c r="A22" s="71"/>
      <c r="B22" s="83">
        <v>-14</v>
      </c>
      <c r="C22" s="92">
        <f t="shared" si="4"/>
        <v>47</v>
      </c>
      <c r="D22" s="93">
        <f t="shared" si="5"/>
        <v>50</v>
      </c>
      <c r="E22" s="93">
        <f t="shared" si="6"/>
        <v>53</v>
      </c>
      <c r="F22" s="93">
        <f t="shared" si="7"/>
        <v>56</v>
      </c>
      <c r="G22" s="93">
        <f t="shared" si="8"/>
        <v>59</v>
      </c>
      <c r="H22" s="93">
        <f t="shared" si="9"/>
        <v>62</v>
      </c>
      <c r="I22" s="93">
        <f t="shared" si="10"/>
        <v>65</v>
      </c>
      <c r="J22" s="93">
        <f t="shared" si="11"/>
        <v>66</v>
      </c>
      <c r="K22" s="93">
        <f t="shared" si="12"/>
        <v>67</v>
      </c>
      <c r="L22" s="93">
        <f t="shared" si="13"/>
        <v>68</v>
      </c>
      <c r="M22" s="93">
        <f t="shared" si="14"/>
        <v>69</v>
      </c>
      <c r="N22" s="93">
        <f t="shared" si="15"/>
        <v>70</v>
      </c>
      <c r="O22" s="93">
        <f t="shared" si="16"/>
        <v>70</v>
      </c>
      <c r="P22" s="93">
        <f t="shared" si="17"/>
        <v>70</v>
      </c>
      <c r="Q22" s="93">
        <f t="shared" si="18"/>
        <v>70</v>
      </c>
      <c r="R22" s="93">
        <f t="shared" si="19"/>
        <v>70</v>
      </c>
      <c r="S22" s="94">
        <f t="shared" si="20"/>
        <v>70</v>
      </c>
      <c r="U22" s="69">
        <f>IF((C22-Resultados!$E$13)&gt;0,C22-Resultados!$E$13,0)</f>
        <v>19.089990338631694</v>
      </c>
      <c r="V22" s="69">
        <f>IF((D22-Resultados!$F$13)&gt;0,D22-Resultados!$F$13,0)</f>
        <v>25.35338527697267</v>
      </c>
      <c r="W22" s="69">
        <f>IF((E22-Resultados!$G$13)&gt;0,E22-Resultados!$G$13,0)</f>
        <v>21.38228814961996</v>
      </c>
      <c r="X22" s="69">
        <f>IF((F22-Resultados!$H$13)&gt;0,F22-Resultados!$H$13,0)</f>
        <v>21.076806124215885</v>
      </c>
      <c r="Y22" s="69">
        <f>IF((G22-Resultados!$I$13)&gt;0,G22-Resultados!$I$13,0)</f>
        <v>18.541008875599111</v>
      </c>
      <c r="Z22" s="69">
        <f>IF((H22-Resultados!$J$13)&gt;0,H22-Resultados!$J$13,0)</f>
        <v>19.158924172554109</v>
      </c>
      <c r="AA22" s="69">
        <f>IF((I22-Resultados!$K$13)&gt;0,I22-Resultados!$K$13,0)</f>
        <v>17.258813724402103</v>
      </c>
      <c r="AB22" s="69">
        <f>IF((J22-Resultados!$L$13)&gt;0,J22-Resultados!$L$13,0)</f>
        <v>10.384394609290084</v>
      </c>
      <c r="AC22" s="69">
        <f>IF((K22-Resultados!$M$13)&gt;0,K22-Resultados!$M$13,0)</f>
        <v>10.271142034437332</v>
      </c>
      <c r="AD22" s="69">
        <f>IF((L22-Resultados!$N$13)&gt;0,L22-Resultados!$N$13,0)</f>
        <v>8.0035877218960536</v>
      </c>
      <c r="AE22" s="69">
        <f>IF((M22-Resultados!$O$13)&gt;0,M22-Resultados!$O$13,0)</f>
        <v>2.1304752861275489</v>
      </c>
      <c r="AF22" s="69">
        <f>IF((N22-Resultados!$P$13)&gt;0,N22-Resultados!$P$13,0)</f>
        <v>1.9155517897710155</v>
      </c>
      <c r="AG22" s="69">
        <f>IF((O22-Resultados!$Q$13)&gt;0,O22-Resultados!$Q$13,0)</f>
        <v>0</v>
      </c>
      <c r="AH22" s="69">
        <f>IF((P22-Resultados!$R$13)&gt;0,P22-Resultados!$R$13,0)</f>
        <v>1.7711742350652884</v>
      </c>
      <c r="AI22" s="69">
        <f>IF((Q22-Resultados!$S$13)&gt;0,Q22-Resultados!$S$13,0)</f>
        <v>8.6691564800101162</v>
      </c>
      <c r="AJ22" s="69">
        <f>IF((R22-Resultados!$T$13)&gt;0,R22-Resultados!$T$13,0)</f>
        <v>12.669736866053981</v>
      </c>
      <c r="AK22" s="87">
        <f t="shared" si="21"/>
        <v>197.676435684647</v>
      </c>
      <c r="AL22" s="88">
        <f t="shared" si="29"/>
        <v>0</v>
      </c>
      <c r="AM22" s="88">
        <f t="shared" si="22"/>
        <v>0</v>
      </c>
      <c r="AN22" s="88"/>
      <c r="AO22" s="332">
        <f>IF((C22-Resultados!$E$14)&gt;0,C22-Resultados!$E$14,0)</f>
        <v>38.189990338631695</v>
      </c>
      <c r="AP22" s="333">
        <f>IF((D22-Resultados!$F$14)&gt;0,D22-Resultados!$F$14,0)</f>
        <v>41.453385276972668</v>
      </c>
      <c r="AQ22" s="333">
        <f>IF((E22-Resultados!$G$14)&gt;0,E22-Resultados!$G$14,0)</f>
        <v>34.782288149619959</v>
      </c>
      <c r="AR22" s="333">
        <f>IF((F22-Resultados!$H$14)&gt;0,F22-Resultados!$H$14,0)</f>
        <v>31.976806124215884</v>
      </c>
      <c r="AS22" s="333">
        <f>IF((G22-Resultados!$I$14)&gt;0,G22-Resultados!$I$14,0)</f>
        <v>27.141008875599113</v>
      </c>
      <c r="AT22" s="333">
        <f>IF((H22-Resultados!$J$14)&gt;0,H22-Resultados!$J$14,0)</f>
        <v>25.75892417255411</v>
      </c>
      <c r="AU22" s="333">
        <f>IF((I22-Resultados!$K$14)&gt;0,I22-Resultados!$K$14,0)</f>
        <v>22.0588137244021</v>
      </c>
      <c r="AV22" s="333">
        <f>IF((J22-Resultados!$L$14)&gt;0,J22-Resultados!$L$14,0)</f>
        <v>13.584394609290086</v>
      </c>
      <c r="AW22" s="333">
        <f>IF((K22-Resultados!$M$14)&gt;0,K22-Resultados!$M$14,0)</f>
        <v>12.171142034437331</v>
      </c>
      <c r="AX22" s="333">
        <f>IF((L22-Resultados!$N$14)&gt;0,L22-Resultados!$N$14,0)</f>
        <v>8.8035877218960508</v>
      </c>
      <c r="AY22" s="333">
        <f>IF((M22-Resultados!$O$14)&gt;0,M22-Resultados!$O$14,0)</f>
        <v>2.1304752861275489</v>
      </c>
      <c r="AZ22" s="333">
        <f>IF((N22-Resultados!$P$14)&gt;0,N22-Resultados!$P$14,0)</f>
        <v>1.3155517897710212</v>
      </c>
      <c r="BA22" s="333">
        <f>IF((O22-Resultados!$Q$14)&gt;0,O22-Resultados!$Q$14,0)</f>
        <v>0</v>
      </c>
      <c r="BB22" s="333">
        <f>IF((P22-Resultados!$R$14)&gt;0,P22-Resultados!$R$14,0)</f>
        <v>0.57117423506528553</v>
      </c>
      <c r="BC22" s="333">
        <f>IF((Q22-Resultados!$S$14)&gt;0,Q22-Resultados!$S$14,0)</f>
        <v>7.369156480010119</v>
      </c>
      <c r="BD22" s="333">
        <f>IF((R22-Resultados!$T$14)&gt;0,R22-Resultados!$T$14,0)</f>
        <v>11.469736866053978</v>
      </c>
      <c r="BE22" s="90">
        <f t="shared" si="23"/>
        <v>278.77643568464691</v>
      </c>
      <c r="BF22" s="88">
        <f t="shared" si="30"/>
        <v>0</v>
      </c>
      <c r="BG22" s="88">
        <f t="shared" si="24"/>
        <v>0</v>
      </c>
      <c r="BH22" s="88"/>
      <c r="BI22" s="91">
        <f>IF((C22-Resultados!$E$16)&gt;0,C22-Resultados!$E$16,0)</f>
        <v>17.021731578313194</v>
      </c>
      <c r="BJ22" s="89">
        <f>IF((D22-Resultados!$F$16)&gt;0,D22-Resultados!$F$16,0)</f>
        <v>23.285126516654177</v>
      </c>
      <c r="BK22" s="89">
        <f>IF((E22-Resultados!$G$16)&gt;0,E22-Resultados!$G$16,0)</f>
        <v>19.314029389301474</v>
      </c>
      <c r="BL22" s="89">
        <f>IF((F22-Resultados!$H$16)&gt;0,F22-Resultados!$H$16,0)</f>
        <v>19.008547363897392</v>
      </c>
      <c r="BM22" s="89">
        <f>IF((G22-Resultados!$I$16)&gt;0,G22-Resultados!$I$16,0)</f>
        <v>16.472750115280611</v>
      </c>
      <c r="BN22" s="89">
        <f>IF((H22-Resultados!$J$16)&gt;0,H22-Resultados!$J$16,0)</f>
        <v>17.090665412235609</v>
      </c>
      <c r="BO22" s="89">
        <f>IF((I22-Resultados!$K$16)&gt;0,I22-Resultados!$K$16,0)</f>
        <v>15.190554964083603</v>
      </c>
      <c r="BP22" s="89">
        <f>IF((J22-Resultados!$L$16)&gt;0,J22-Resultados!$L$16,0)</f>
        <v>8.3161358489715838</v>
      </c>
      <c r="BQ22" s="89">
        <f>IF((K22-Resultados!$M$16)&gt;0,K22-Resultados!$M$16,0)</f>
        <v>8.2028832741188324</v>
      </c>
      <c r="BR22" s="89">
        <f>IF((L22-Resultados!$N$16)&gt;0,L22-Resultados!$N$16,0)</f>
        <v>5.9353289615775537</v>
      </c>
      <c r="BS22" s="89">
        <f>IF((M22-Resultados!$O$16)&gt;0,M22-Resultados!$O$16,0)</f>
        <v>6.2216525809049017E-2</v>
      </c>
      <c r="BT22" s="89">
        <f>IF((N22-Resultados!$P$16)&gt;0,N22-Resultados!$P$16,0)</f>
        <v>0</v>
      </c>
      <c r="BU22" s="89">
        <f>IF((O22-Resultados!$Q$16)&gt;0,O22-Resultados!$Q$16,0)</f>
        <v>0</v>
      </c>
      <c r="BV22" s="89">
        <f>IF((P22-Resultados!$R$16)&gt;0,P22-Resultados!$R$16,0)</f>
        <v>0</v>
      </c>
      <c r="BW22" s="89">
        <f>IF((Q22-Resultados!$S$16)&gt;0,Q22-Resultados!$S$16,0)</f>
        <v>6.6008977196916163</v>
      </c>
      <c r="BX22" s="89">
        <f>IF((R22-Resultados!$T$16)&gt;0,R22-Resultados!$T$16,0)</f>
        <v>10.601478105735481</v>
      </c>
      <c r="BY22" s="90">
        <f t="shared" si="25"/>
        <v>167.10234577567016</v>
      </c>
      <c r="BZ22" s="88">
        <f t="shared" si="31"/>
        <v>0</v>
      </c>
      <c r="CA22" s="88">
        <f t="shared" si="26"/>
        <v>0</v>
      </c>
      <c r="CB22" s="88"/>
      <c r="CC22" s="91">
        <f>IF((C22-Resultados!$E$17)&gt;0,C22-Resultados!$E$17,0)</f>
        <v>36.121731578313195</v>
      </c>
      <c r="CD22" s="89">
        <f>IF((D22-Resultados!$F$17)&gt;0,D22-Resultados!$F$17,0)</f>
        <v>39.385126516654182</v>
      </c>
      <c r="CE22" s="89">
        <f>IF((E22-Resultados!$G$17)&gt;0,E22-Resultados!$G$17,0)</f>
        <v>32.714029389301473</v>
      </c>
      <c r="CF22" s="89">
        <f>IF((F22-Resultados!$H$17)&gt;0,F22-Resultados!$H$17,0)</f>
        <v>29.908547363897391</v>
      </c>
      <c r="CG22" s="89">
        <f>IF((G22-Resultados!$I$17)&gt;0,G22-Resultados!$I$17,0)</f>
        <v>25.072750115280613</v>
      </c>
      <c r="CH22" s="89">
        <f>IF((H22-Resultados!$J$17)&gt;0,H22-Resultados!$J$17,0)</f>
        <v>23.69066541223561</v>
      </c>
      <c r="CI22" s="89">
        <f>IF((I22-Resultados!$K$17)&gt;0,I22-Resultados!$K$17,0)</f>
        <v>19.9905549640836</v>
      </c>
      <c r="CJ22" s="89">
        <f>IF((J22-Resultados!$L$17)&gt;0,J22-Resultados!$L$17,0)</f>
        <v>11.516135848971587</v>
      </c>
      <c r="CK22" s="89">
        <f>IF((K22-Resultados!$M$17)&gt;0,K22-Resultados!$M$17,0)</f>
        <v>10.102883274118831</v>
      </c>
      <c r="CL22" s="89">
        <f>IF((L22-Resultados!$N$17)&gt;0,L22-Resultados!$N$17,0)</f>
        <v>6.7353289615775509</v>
      </c>
      <c r="CM22" s="89">
        <f>IF((M22-Resultados!$O$17)&gt;0,M22-Resultados!$O$17,0)</f>
        <v>6.2216525809049017E-2</v>
      </c>
      <c r="CN22" s="89">
        <f>IF((N22-Resultados!$P$17)&gt;0,N22-Resultados!$P$17,0)</f>
        <v>0</v>
      </c>
      <c r="CO22" s="89">
        <f>IF((O22-Resultados!$Q$17)&gt;0,O22-Resultados!$Q$17,0)</f>
        <v>0</v>
      </c>
      <c r="CP22" s="89">
        <f>IF((P22-Resultados!$R$17)&gt;0,P22-Resultados!$R$17,0)</f>
        <v>0</v>
      </c>
      <c r="CQ22" s="89">
        <f>IF((Q22-Resultados!$S$17)&gt;0,Q22-Resultados!$S$17,0)</f>
        <v>5.3008977196916192</v>
      </c>
      <c r="CR22" s="89">
        <f>IF((R22-Resultados!$T$17)&gt;0,R22-Resultados!$T$17,0)</f>
        <v>9.4014781057354782</v>
      </c>
      <c r="CS22" s="90">
        <f t="shared" si="27"/>
        <v>250.00234577567016</v>
      </c>
      <c r="CT22" s="88">
        <f t="shared" si="32"/>
        <v>0</v>
      </c>
      <c r="CU22" s="88">
        <f t="shared" si="28"/>
        <v>0</v>
      </c>
    </row>
    <row r="23" spans="1:99" ht="14.25">
      <c r="A23" s="71"/>
      <c r="B23" s="83">
        <v>-13</v>
      </c>
      <c r="C23" s="92">
        <f t="shared" si="4"/>
        <v>46</v>
      </c>
      <c r="D23" s="93">
        <f t="shared" si="5"/>
        <v>49</v>
      </c>
      <c r="E23" s="93">
        <f t="shared" si="6"/>
        <v>52</v>
      </c>
      <c r="F23" s="93">
        <f t="shared" si="7"/>
        <v>55</v>
      </c>
      <c r="G23" s="93">
        <f t="shared" si="8"/>
        <v>58</v>
      </c>
      <c r="H23" s="93">
        <f t="shared" si="9"/>
        <v>61</v>
      </c>
      <c r="I23" s="93">
        <f t="shared" si="10"/>
        <v>64</v>
      </c>
      <c r="J23" s="93">
        <f t="shared" si="11"/>
        <v>65</v>
      </c>
      <c r="K23" s="93">
        <f t="shared" si="12"/>
        <v>66</v>
      </c>
      <c r="L23" s="93">
        <f t="shared" si="13"/>
        <v>67</v>
      </c>
      <c r="M23" s="93">
        <f t="shared" si="14"/>
        <v>68</v>
      </c>
      <c r="N23" s="93">
        <f t="shared" si="15"/>
        <v>69</v>
      </c>
      <c r="O23" s="93">
        <f t="shared" si="16"/>
        <v>69</v>
      </c>
      <c r="P23" s="93">
        <f t="shared" si="17"/>
        <v>69</v>
      </c>
      <c r="Q23" s="93">
        <f t="shared" si="18"/>
        <v>69</v>
      </c>
      <c r="R23" s="93">
        <f t="shared" si="19"/>
        <v>69</v>
      </c>
      <c r="S23" s="94">
        <f t="shared" si="20"/>
        <v>69</v>
      </c>
      <c r="U23" s="69">
        <f>IF((C23-Resultados!$E$13)&gt;0,C23-Resultados!$E$13,0)</f>
        <v>18.089990338631694</v>
      </c>
      <c r="V23" s="69">
        <f>IF((D23-Resultados!$F$13)&gt;0,D23-Resultados!$F$13,0)</f>
        <v>24.35338527697267</v>
      </c>
      <c r="W23" s="69">
        <f>IF((E23-Resultados!$G$13)&gt;0,E23-Resultados!$G$13,0)</f>
        <v>20.38228814961996</v>
      </c>
      <c r="X23" s="69">
        <f>IF((F23-Resultados!$H$13)&gt;0,F23-Resultados!$H$13,0)</f>
        <v>20.076806124215885</v>
      </c>
      <c r="Y23" s="69">
        <f>IF((G23-Resultados!$I$13)&gt;0,G23-Resultados!$I$13,0)</f>
        <v>17.541008875599111</v>
      </c>
      <c r="Z23" s="69">
        <f>IF((H23-Resultados!$J$13)&gt;0,H23-Resultados!$J$13,0)</f>
        <v>18.158924172554109</v>
      </c>
      <c r="AA23" s="69">
        <f>IF((I23-Resultados!$K$13)&gt;0,I23-Resultados!$K$13,0)</f>
        <v>16.258813724402103</v>
      </c>
      <c r="AB23" s="69">
        <f>IF((J23-Resultados!$L$13)&gt;0,J23-Resultados!$L$13,0)</f>
        <v>9.3843946092900836</v>
      </c>
      <c r="AC23" s="69">
        <f>IF((K23-Resultados!$M$13)&gt;0,K23-Resultados!$M$13,0)</f>
        <v>9.2711420344373323</v>
      </c>
      <c r="AD23" s="69">
        <f>IF((L23-Resultados!$N$13)&gt;0,L23-Resultados!$N$13,0)</f>
        <v>7.0035877218960536</v>
      </c>
      <c r="AE23" s="69">
        <f>IF((M23-Resultados!$O$13)&gt;0,M23-Resultados!$O$13,0)</f>
        <v>1.1304752861275489</v>
      </c>
      <c r="AF23" s="69">
        <f>IF((N23-Resultados!$P$13)&gt;0,N23-Resultados!$P$13,0)</f>
        <v>0.91555178977101548</v>
      </c>
      <c r="AG23" s="69">
        <f>IF((O23-Resultados!$Q$13)&gt;0,O23-Resultados!$Q$13,0)</f>
        <v>0</v>
      </c>
      <c r="AH23" s="69">
        <f>IF((P23-Resultados!$R$13)&gt;0,P23-Resultados!$R$13,0)</f>
        <v>0.77117423506528837</v>
      </c>
      <c r="AI23" s="69">
        <f>IF((Q23-Resultados!$S$13)&gt;0,Q23-Resultados!$S$13,0)</f>
        <v>7.6691564800101162</v>
      </c>
      <c r="AJ23" s="69">
        <f>IF((R23-Resultados!$T$13)&gt;0,R23-Resultados!$T$13,0)</f>
        <v>11.669736866053981</v>
      </c>
      <c r="AK23" s="87">
        <f t="shared" si="21"/>
        <v>182.67643568464695</v>
      </c>
      <c r="AL23" s="88">
        <f t="shared" si="29"/>
        <v>0</v>
      </c>
      <c r="AM23" s="88">
        <f t="shared" si="22"/>
        <v>0</v>
      </c>
      <c r="AN23" s="88"/>
      <c r="AO23" s="332">
        <f>IF((C23-Resultados!$E$14)&gt;0,C23-Resultados!$E$14,0)</f>
        <v>37.189990338631695</v>
      </c>
      <c r="AP23" s="333">
        <f>IF((D23-Resultados!$F$14)&gt;0,D23-Resultados!$F$14,0)</f>
        <v>40.453385276972668</v>
      </c>
      <c r="AQ23" s="333">
        <f>IF((E23-Resultados!$G$14)&gt;0,E23-Resultados!$G$14,0)</f>
        <v>33.782288149619959</v>
      </c>
      <c r="AR23" s="333">
        <f>IF((F23-Resultados!$H$14)&gt;0,F23-Resultados!$H$14,0)</f>
        <v>30.976806124215884</v>
      </c>
      <c r="AS23" s="333">
        <f>IF((G23-Resultados!$I$14)&gt;0,G23-Resultados!$I$14,0)</f>
        <v>26.141008875599113</v>
      </c>
      <c r="AT23" s="333">
        <f>IF((H23-Resultados!$J$14)&gt;0,H23-Resultados!$J$14,0)</f>
        <v>24.75892417255411</v>
      </c>
      <c r="AU23" s="333">
        <f>IF((I23-Resultados!$K$14)&gt;0,I23-Resultados!$K$14,0)</f>
        <v>21.0588137244021</v>
      </c>
      <c r="AV23" s="333">
        <f>IF((J23-Resultados!$L$14)&gt;0,J23-Resultados!$L$14,0)</f>
        <v>12.584394609290086</v>
      </c>
      <c r="AW23" s="333">
        <f>IF((K23-Resultados!$M$14)&gt;0,K23-Resultados!$M$14,0)</f>
        <v>11.171142034437331</v>
      </c>
      <c r="AX23" s="333">
        <f>IF((L23-Resultados!$N$14)&gt;0,L23-Resultados!$N$14,0)</f>
        <v>7.8035877218960508</v>
      </c>
      <c r="AY23" s="333">
        <f>IF((M23-Resultados!$O$14)&gt;0,M23-Resultados!$O$14,0)</f>
        <v>1.1304752861275489</v>
      </c>
      <c r="AZ23" s="333">
        <f>IF((N23-Resultados!$P$14)&gt;0,N23-Resultados!$P$14,0)</f>
        <v>0.31555178977102116</v>
      </c>
      <c r="BA23" s="333">
        <f>IF((O23-Resultados!$Q$14)&gt;0,O23-Resultados!$Q$14,0)</f>
        <v>0</v>
      </c>
      <c r="BB23" s="333">
        <f>IF((P23-Resultados!$R$14)&gt;0,P23-Resultados!$R$14,0)</f>
        <v>0</v>
      </c>
      <c r="BC23" s="333">
        <f>IF((Q23-Resultados!$S$14)&gt;0,Q23-Resultados!$S$14,0)</f>
        <v>6.369156480010119</v>
      </c>
      <c r="BD23" s="333">
        <f>IF((R23-Resultados!$T$14)&gt;0,R23-Resultados!$T$14,0)</f>
        <v>10.469736866053978</v>
      </c>
      <c r="BE23" s="90">
        <f t="shared" si="23"/>
        <v>264.2052614495816</v>
      </c>
      <c r="BF23" s="88">
        <f t="shared" si="30"/>
        <v>0</v>
      </c>
      <c r="BG23" s="88">
        <f t="shared" si="24"/>
        <v>0</v>
      </c>
      <c r="BH23" s="88"/>
      <c r="BI23" s="91">
        <f>IF((C23-Resultados!$E$16)&gt;0,C23-Resultados!$E$16,0)</f>
        <v>16.021731578313194</v>
      </c>
      <c r="BJ23" s="89">
        <f>IF((D23-Resultados!$F$16)&gt;0,D23-Resultados!$F$16,0)</f>
        <v>22.285126516654177</v>
      </c>
      <c r="BK23" s="89">
        <f>IF((E23-Resultados!$G$16)&gt;0,E23-Resultados!$G$16,0)</f>
        <v>18.314029389301474</v>
      </c>
      <c r="BL23" s="89">
        <f>IF((F23-Resultados!$H$16)&gt;0,F23-Resultados!$H$16,0)</f>
        <v>18.008547363897392</v>
      </c>
      <c r="BM23" s="89">
        <f>IF((G23-Resultados!$I$16)&gt;0,G23-Resultados!$I$16,0)</f>
        <v>15.472750115280611</v>
      </c>
      <c r="BN23" s="89">
        <f>IF((H23-Resultados!$J$16)&gt;0,H23-Resultados!$J$16,0)</f>
        <v>16.090665412235609</v>
      </c>
      <c r="BO23" s="89">
        <f>IF((I23-Resultados!$K$16)&gt;0,I23-Resultados!$K$16,0)</f>
        <v>14.190554964083603</v>
      </c>
      <c r="BP23" s="89">
        <f>IF((J23-Resultados!$L$16)&gt;0,J23-Resultados!$L$16,0)</f>
        <v>7.3161358489715838</v>
      </c>
      <c r="BQ23" s="89">
        <f>IF((K23-Resultados!$M$16)&gt;0,K23-Resultados!$M$16,0)</f>
        <v>7.2028832741188324</v>
      </c>
      <c r="BR23" s="89">
        <f>IF((L23-Resultados!$N$16)&gt;0,L23-Resultados!$N$16,0)</f>
        <v>4.9353289615775537</v>
      </c>
      <c r="BS23" s="89">
        <f>IF((M23-Resultados!$O$16)&gt;0,M23-Resultados!$O$16,0)</f>
        <v>0</v>
      </c>
      <c r="BT23" s="89">
        <f>IF((N23-Resultados!$P$16)&gt;0,N23-Resultados!$P$16,0)</f>
        <v>0</v>
      </c>
      <c r="BU23" s="89">
        <f>IF((O23-Resultados!$Q$16)&gt;0,O23-Resultados!$Q$16,0)</f>
        <v>0</v>
      </c>
      <c r="BV23" s="89">
        <f>IF((P23-Resultados!$R$16)&gt;0,P23-Resultados!$R$16,0)</f>
        <v>0</v>
      </c>
      <c r="BW23" s="89">
        <f>IF((Q23-Resultados!$S$16)&gt;0,Q23-Resultados!$S$16,0)</f>
        <v>5.6008977196916163</v>
      </c>
      <c r="BX23" s="89">
        <f>IF((R23-Resultados!$T$16)&gt;0,R23-Resultados!$T$16,0)</f>
        <v>9.601478105735481</v>
      </c>
      <c r="BY23" s="90">
        <f t="shared" si="25"/>
        <v>155.04012924986111</v>
      </c>
      <c r="BZ23" s="88">
        <f t="shared" si="31"/>
        <v>0</v>
      </c>
      <c r="CA23" s="88">
        <f t="shared" si="26"/>
        <v>0</v>
      </c>
      <c r="CB23" s="88"/>
      <c r="CC23" s="91">
        <f>IF((C23-Resultados!$E$17)&gt;0,C23-Resultados!$E$17,0)</f>
        <v>35.121731578313195</v>
      </c>
      <c r="CD23" s="89">
        <f>IF((D23-Resultados!$F$17)&gt;0,D23-Resultados!$F$17,0)</f>
        <v>38.385126516654182</v>
      </c>
      <c r="CE23" s="89">
        <f>IF((E23-Resultados!$G$17)&gt;0,E23-Resultados!$G$17,0)</f>
        <v>31.714029389301473</v>
      </c>
      <c r="CF23" s="89">
        <f>IF((F23-Resultados!$H$17)&gt;0,F23-Resultados!$H$17,0)</f>
        <v>28.908547363897391</v>
      </c>
      <c r="CG23" s="89">
        <f>IF((G23-Resultados!$I$17)&gt;0,G23-Resultados!$I$17,0)</f>
        <v>24.072750115280613</v>
      </c>
      <c r="CH23" s="89">
        <f>IF((H23-Resultados!$J$17)&gt;0,H23-Resultados!$J$17,0)</f>
        <v>22.69066541223561</v>
      </c>
      <c r="CI23" s="89">
        <f>IF((I23-Resultados!$K$17)&gt;0,I23-Resultados!$K$17,0)</f>
        <v>18.9905549640836</v>
      </c>
      <c r="CJ23" s="89">
        <f>IF((J23-Resultados!$L$17)&gt;0,J23-Resultados!$L$17,0)</f>
        <v>10.516135848971587</v>
      </c>
      <c r="CK23" s="89">
        <f>IF((K23-Resultados!$M$17)&gt;0,K23-Resultados!$M$17,0)</f>
        <v>9.102883274118831</v>
      </c>
      <c r="CL23" s="89">
        <f>IF((L23-Resultados!$N$17)&gt;0,L23-Resultados!$N$17,0)</f>
        <v>5.7353289615775509</v>
      </c>
      <c r="CM23" s="89">
        <f>IF((M23-Resultados!$O$17)&gt;0,M23-Resultados!$O$17,0)</f>
        <v>0</v>
      </c>
      <c r="CN23" s="89">
        <f>IF((N23-Resultados!$P$17)&gt;0,N23-Resultados!$P$17,0)</f>
        <v>0</v>
      </c>
      <c r="CO23" s="89">
        <f>IF((O23-Resultados!$Q$17)&gt;0,O23-Resultados!$Q$17,0)</f>
        <v>0</v>
      </c>
      <c r="CP23" s="89">
        <f>IF((P23-Resultados!$R$17)&gt;0,P23-Resultados!$R$17,0)</f>
        <v>0</v>
      </c>
      <c r="CQ23" s="89">
        <f>IF((Q23-Resultados!$S$17)&gt;0,Q23-Resultados!$S$17,0)</f>
        <v>4.3008977196916192</v>
      </c>
      <c r="CR23" s="89">
        <f>IF((R23-Resultados!$T$17)&gt;0,R23-Resultados!$T$17,0)</f>
        <v>8.4014781057354782</v>
      </c>
      <c r="CS23" s="90">
        <f t="shared" si="27"/>
        <v>237.94012924986112</v>
      </c>
      <c r="CT23" s="88">
        <f t="shared" si="32"/>
        <v>0</v>
      </c>
      <c r="CU23" s="88">
        <f t="shared" si="28"/>
        <v>0</v>
      </c>
    </row>
    <row r="24" spans="1:99" ht="14.25">
      <c r="A24" s="71"/>
      <c r="B24" s="83">
        <v>-12</v>
      </c>
      <c r="C24" s="92">
        <f t="shared" si="4"/>
        <v>45</v>
      </c>
      <c r="D24" s="93">
        <f t="shared" si="5"/>
        <v>48</v>
      </c>
      <c r="E24" s="93">
        <f t="shared" si="6"/>
        <v>51</v>
      </c>
      <c r="F24" s="93">
        <f t="shared" si="7"/>
        <v>54</v>
      </c>
      <c r="G24" s="93">
        <f t="shared" si="8"/>
        <v>57</v>
      </c>
      <c r="H24" s="93">
        <f t="shared" si="9"/>
        <v>60</v>
      </c>
      <c r="I24" s="93">
        <f t="shared" si="10"/>
        <v>63</v>
      </c>
      <c r="J24" s="93">
        <f t="shared" si="11"/>
        <v>64</v>
      </c>
      <c r="K24" s="93">
        <f t="shared" si="12"/>
        <v>65</v>
      </c>
      <c r="L24" s="93">
        <f t="shared" si="13"/>
        <v>66</v>
      </c>
      <c r="M24" s="93">
        <f t="shared" si="14"/>
        <v>67</v>
      </c>
      <c r="N24" s="93">
        <f t="shared" si="15"/>
        <v>68</v>
      </c>
      <c r="O24" s="93">
        <f t="shared" si="16"/>
        <v>68</v>
      </c>
      <c r="P24" s="93">
        <f t="shared" si="17"/>
        <v>68</v>
      </c>
      <c r="Q24" s="93">
        <f t="shared" si="18"/>
        <v>68</v>
      </c>
      <c r="R24" s="93">
        <f t="shared" si="19"/>
        <v>68</v>
      </c>
      <c r="S24" s="94">
        <f t="shared" si="20"/>
        <v>68</v>
      </c>
      <c r="U24" s="69">
        <f>IF((C24-Resultados!$E$13)&gt;0,C24-Resultados!$E$13,0)</f>
        <v>17.089990338631694</v>
      </c>
      <c r="V24" s="69">
        <f>IF((D24-Resultados!$F$13)&gt;0,D24-Resultados!$F$13,0)</f>
        <v>23.35338527697267</v>
      </c>
      <c r="W24" s="69">
        <f>IF((E24-Resultados!$G$13)&gt;0,E24-Resultados!$G$13,0)</f>
        <v>19.38228814961996</v>
      </c>
      <c r="X24" s="69">
        <f>IF((F24-Resultados!$H$13)&gt;0,F24-Resultados!$H$13,0)</f>
        <v>19.076806124215885</v>
      </c>
      <c r="Y24" s="69">
        <f>IF((G24-Resultados!$I$13)&gt;0,G24-Resultados!$I$13,0)</f>
        <v>16.541008875599111</v>
      </c>
      <c r="Z24" s="69">
        <f>IF((H24-Resultados!$J$13)&gt;0,H24-Resultados!$J$13,0)</f>
        <v>17.158924172554109</v>
      </c>
      <c r="AA24" s="69">
        <f>IF((I24-Resultados!$K$13)&gt;0,I24-Resultados!$K$13,0)</f>
        <v>15.258813724402103</v>
      </c>
      <c r="AB24" s="69">
        <f>IF((J24-Resultados!$L$13)&gt;0,J24-Resultados!$L$13,0)</f>
        <v>8.3843946092900836</v>
      </c>
      <c r="AC24" s="69">
        <f>IF((K24-Resultados!$M$13)&gt;0,K24-Resultados!$M$13,0)</f>
        <v>8.2711420344373323</v>
      </c>
      <c r="AD24" s="69">
        <f>IF((L24-Resultados!$N$13)&gt;0,L24-Resultados!$N$13,0)</f>
        <v>6.0035877218960536</v>
      </c>
      <c r="AE24" s="69">
        <f>IF((M24-Resultados!$O$13)&gt;0,M24-Resultados!$O$13,0)</f>
        <v>0.13047528612754888</v>
      </c>
      <c r="AF24" s="69">
        <f>IF((N24-Resultados!$P$13)&gt;0,N24-Resultados!$P$13,0)</f>
        <v>0</v>
      </c>
      <c r="AG24" s="69">
        <f>IF((O24-Resultados!$Q$13)&gt;0,O24-Resultados!$Q$13,0)</f>
        <v>0</v>
      </c>
      <c r="AH24" s="69">
        <f>IF((P24-Resultados!$R$13)&gt;0,P24-Resultados!$R$13,0)</f>
        <v>0</v>
      </c>
      <c r="AI24" s="69">
        <f>IF((Q24-Resultados!$S$13)&gt;0,Q24-Resultados!$S$13,0)</f>
        <v>6.6691564800101162</v>
      </c>
      <c r="AJ24" s="69">
        <f>IF((R24-Resultados!$T$13)&gt;0,R24-Resultados!$T$13,0)</f>
        <v>10.669736866053981</v>
      </c>
      <c r="AK24" s="87">
        <f t="shared" si="21"/>
        <v>167.98970965981061</v>
      </c>
      <c r="AL24" s="88">
        <f t="shared" si="29"/>
        <v>0</v>
      </c>
      <c r="AM24" s="88">
        <f t="shared" si="22"/>
        <v>0</v>
      </c>
      <c r="AN24" s="88"/>
      <c r="AO24" s="332">
        <f>IF((C24-Resultados!$E$14)&gt;0,C24-Resultados!$E$14,0)</f>
        <v>36.189990338631695</v>
      </c>
      <c r="AP24" s="333">
        <f>IF((D24-Resultados!$F$14)&gt;0,D24-Resultados!$F$14,0)</f>
        <v>39.453385276972668</v>
      </c>
      <c r="AQ24" s="333">
        <f>IF((E24-Resultados!$G$14)&gt;0,E24-Resultados!$G$14,0)</f>
        <v>32.782288149619959</v>
      </c>
      <c r="AR24" s="333">
        <f>IF((F24-Resultados!$H$14)&gt;0,F24-Resultados!$H$14,0)</f>
        <v>29.976806124215884</v>
      </c>
      <c r="AS24" s="333">
        <f>IF((G24-Resultados!$I$14)&gt;0,G24-Resultados!$I$14,0)</f>
        <v>25.141008875599113</v>
      </c>
      <c r="AT24" s="333">
        <f>IF((H24-Resultados!$J$14)&gt;0,H24-Resultados!$J$14,0)</f>
        <v>23.75892417255411</v>
      </c>
      <c r="AU24" s="333">
        <f>IF((I24-Resultados!$K$14)&gt;0,I24-Resultados!$K$14,0)</f>
        <v>20.0588137244021</v>
      </c>
      <c r="AV24" s="333">
        <f>IF((J24-Resultados!$L$14)&gt;0,J24-Resultados!$L$14,0)</f>
        <v>11.584394609290086</v>
      </c>
      <c r="AW24" s="333">
        <f>IF((K24-Resultados!$M$14)&gt;0,K24-Resultados!$M$14,0)</f>
        <v>10.171142034437331</v>
      </c>
      <c r="AX24" s="333">
        <f>IF((L24-Resultados!$N$14)&gt;0,L24-Resultados!$N$14,0)</f>
        <v>6.8035877218960508</v>
      </c>
      <c r="AY24" s="333">
        <f>IF((M24-Resultados!$O$14)&gt;0,M24-Resultados!$O$14,0)</f>
        <v>0.13047528612754888</v>
      </c>
      <c r="AZ24" s="333">
        <f>IF((N24-Resultados!$P$14)&gt;0,N24-Resultados!$P$14,0)</f>
        <v>0</v>
      </c>
      <c r="BA24" s="333">
        <f>IF((O24-Resultados!$Q$14)&gt;0,O24-Resultados!$Q$14,0)</f>
        <v>0</v>
      </c>
      <c r="BB24" s="333">
        <f>IF((P24-Resultados!$R$14)&gt;0,P24-Resultados!$R$14,0)</f>
        <v>0</v>
      </c>
      <c r="BC24" s="333">
        <f>IF((Q24-Resultados!$S$14)&gt;0,Q24-Resultados!$S$14,0)</f>
        <v>5.369156480010119</v>
      </c>
      <c r="BD24" s="333">
        <f>IF((R24-Resultados!$T$14)&gt;0,R24-Resultados!$T$14,0)</f>
        <v>9.469736866053978</v>
      </c>
      <c r="BE24" s="90">
        <f t="shared" si="23"/>
        <v>250.88970965981062</v>
      </c>
      <c r="BF24" s="88">
        <f t="shared" si="30"/>
        <v>0</v>
      </c>
      <c r="BG24" s="88">
        <f t="shared" si="24"/>
        <v>0</v>
      </c>
      <c r="BH24" s="88"/>
      <c r="BI24" s="91">
        <f>IF((C24-Resultados!$E$16)&gt;0,C24-Resultados!$E$16,0)</f>
        <v>15.021731578313194</v>
      </c>
      <c r="BJ24" s="89">
        <f>IF((D24-Resultados!$F$16)&gt;0,D24-Resultados!$F$16,0)</f>
        <v>21.285126516654177</v>
      </c>
      <c r="BK24" s="89">
        <f>IF((E24-Resultados!$G$16)&gt;0,E24-Resultados!$G$16,0)</f>
        <v>17.314029389301474</v>
      </c>
      <c r="BL24" s="89">
        <f>IF((F24-Resultados!$H$16)&gt;0,F24-Resultados!$H$16,0)</f>
        <v>17.008547363897392</v>
      </c>
      <c r="BM24" s="89">
        <f>IF((G24-Resultados!$I$16)&gt;0,G24-Resultados!$I$16,0)</f>
        <v>14.472750115280611</v>
      </c>
      <c r="BN24" s="89">
        <f>IF((H24-Resultados!$J$16)&gt;0,H24-Resultados!$J$16,0)</f>
        <v>15.090665412235609</v>
      </c>
      <c r="BO24" s="89">
        <f>IF((I24-Resultados!$K$16)&gt;0,I24-Resultados!$K$16,0)</f>
        <v>13.190554964083603</v>
      </c>
      <c r="BP24" s="89">
        <f>IF((J24-Resultados!$L$16)&gt;0,J24-Resultados!$L$16,0)</f>
        <v>6.3161358489715838</v>
      </c>
      <c r="BQ24" s="89">
        <f>IF((K24-Resultados!$M$16)&gt;0,K24-Resultados!$M$16,0)</f>
        <v>6.2028832741188324</v>
      </c>
      <c r="BR24" s="89">
        <f>IF((L24-Resultados!$N$16)&gt;0,L24-Resultados!$N$16,0)</f>
        <v>3.9353289615775537</v>
      </c>
      <c r="BS24" s="89">
        <f>IF((M24-Resultados!$O$16)&gt;0,M24-Resultados!$O$16,0)</f>
        <v>0</v>
      </c>
      <c r="BT24" s="89">
        <f>IF((N24-Resultados!$P$16)&gt;0,N24-Resultados!$P$16,0)</f>
        <v>0</v>
      </c>
      <c r="BU24" s="89">
        <f>IF((O24-Resultados!$Q$16)&gt;0,O24-Resultados!$Q$16,0)</f>
        <v>0</v>
      </c>
      <c r="BV24" s="89">
        <f>IF((P24-Resultados!$R$16)&gt;0,P24-Resultados!$R$16,0)</f>
        <v>0</v>
      </c>
      <c r="BW24" s="89">
        <f>IF((Q24-Resultados!$S$16)&gt;0,Q24-Resultados!$S$16,0)</f>
        <v>4.6008977196916163</v>
      </c>
      <c r="BX24" s="89">
        <f>IF((R24-Resultados!$T$16)&gt;0,R24-Resultados!$T$16,0)</f>
        <v>8.601478105735481</v>
      </c>
      <c r="BY24" s="90">
        <f t="shared" si="25"/>
        <v>143.04012924986111</v>
      </c>
      <c r="BZ24" s="88">
        <f t="shared" si="31"/>
        <v>0</v>
      </c>
      <c r="CA24" s="88">
        <f t="shared" si="26"/>
        <v>0</v>
      </c>
      <c r="CB24" s="88"/>
      <c r="CC24" s="91">
        <f>IF((C24-Resultados!$E$17)&gt;0,C24-Resultados!$E$17,0)</f>
        <v>34.121731578313195</v>
      </c>
      <c r="CD24" s="89">
        <f>IF((D24-Resultados!$F$17)&gt;0,D24-Resultados!$F$17,0)</f>
        <v>37.385126516654182</v>
      </c>
      <c r="CE24" s="89">
        <f>IF((E24-Resultados!$G$17)&gt;0,E24-Resultados!$G$17,0)</f>
        <v>30.714029389301473</v>
      </c>
      <c r="CF24" s="89">
        <f>IF((F24-Resultados!$H$17)&gt;0,F24-Resultados!$H$17,0)</f>
        <v>27.908547363897391</v>
      </c>
      <c r="CG24" s="89">
        <f>IF((G24-Resultados!$I$17)&gt;0,G24-Resultados!$I$17,0)</f>
        <v>23.072750115280613</v>
      </c>
      <c r="CH24" s="89">
        <f>IF((H24-Resultados!$J$17)&gt;0,H24-Resultados!$J$17,0)</f>
        <v>21.69066541223561</v>
      </c>
      <c r="CI24" s="89">
        <f>IF((I24-Resultados!$K$17)&gt;0,I24-Resultados!$K$17,0)</f>
        <v>17.9905549640836</v>
      </c>
      <c r="CJ24" s="89">
        <f>IF((J24-Resultados!$L$17)&gt;0,J24-Resultados!$L$17,0)</f>
        <v>9.5161358489715866</v>
      </c>
      <c r="CK24" s="89">
        <f>IF((K24-Resultados!$M$17)&gt;0,K24-Resultados!$M$17,0)</f>
        <v>8.102883274118831</v>
      </c>
      <c r="CL24" s="89">
        <f>IF((L24-Resultados!$N$17)&gt;0,L24-Resultados!$N$17,0)</f>
        <v>4.7353289615775509</v>
      </c>
      <c r="CM24" s="89">
        <f>IF((M24-Resultados!$O$17)&gt;0,M24-Resultados!$O$17,0)</f>
        <v>0</v>
      </c>
      <c r="CN24" s="89">
        <f>IF((N24-Resultados!$P$17)&gt;0,N24-Resultados!$P$17,0)</f>
        <v>0</v>
      </c>
      <c r="CO24" s="89">
        <f>IF((O24-Resultados!$Q$17)&gt;0,O24-Resultados!$Q$17,0)</f>
        <v>0</v>
      </c>
      <c r="CP24" s="89">
        <f>IF((P24-Resultados!$R$17)&gt;0,P24-Resultados!$R$17,0)</f>
        <v>0</v>
      </c>
      <c r="CQ24" s="89">
        <f>IF((Q24-Resultados!$S$17)&gt;0,Q24-Resultados!$S$17,0)</f>
        <v>3.3008977196916192</v>
      </c>
      <c r="CR24" s="89">
        <f>IF((R24-Resultados!$T$17)&gt;0,R24-Resultados!$T$17,0)</f>
        <v>7.4014781057354782</v>
      </c>
      <c r="CS24" s="90">
        <f t="shared" si="27"/>
        <v>225.94012924986112</v>
      </c>
      <c r="CT24" s="88">
        <f t="shared" si="32"/>
        <v>0</v>
      </c>
      <c r="CU24" s="88">
        <f t="shared" si="28"/>
        <v>0</v>
      </c>
    </row>
    <row r="25" spans="1:99" ht="15">
      <c r="A25" s="71"/>
      <c r="B25" s="83">
        <v>-11</v>
      </c>
      <c r="C25" s="92">
        <f t="shared" si="4"/>
        <v>44</v>
      </c>
      <c r="D25" s="93">
        <f t="shared" si="5"/>
        <v>47</v>
      </c>
      <c r="E25" s="93">
        <f t="shared" si="6"/>
        <v>50</v>
      </c>
      <c r="F25" s="93">
        <f t="shared" si="7"/>
        <v>53</v>
      </c>
      <c r="G25" s="93">
        <f t="shared" si="8"/>
        <v>56</v>
      </c>
      <c r="H25" s="93">
        <f t="shared" si="9"/>
        <v>59</v>
      </c>
      <c r="I25" s="93">
        <f t="shared" si="10"/>
        <v>62</v>
      </c>
      <c r="J25" s="93">
        <f t="shared" si="11"/>
        <v>63</v>
      </c>
      <c r="K25" s="93">
        <f t="shared" si="12"/>
        <v>64</v>
      </c>
      <c r="L25" s="93">
        <f t="shared" si="13"/>
        <v>65</v>
      </c>
      <c r="M25" s="93">
        <f t="shared" si="14"/>
        <v>66</v>
      </c>
      <c r="N25" s="93">
        <f t="shared" si="15"/>
        <v>67</v>
      </c>
      <c r="O25" s="93">
        <f t="shared" si="16"/>
        <v>67</v>
      </c>
      <c r="P25" s="93">
        <f t="shared" si="17"/>
        <v>67</v>
      </c>
      <c r="Q25" s="93">
        <f t="shared" si="18"/>
        <v>67</v>
      </c>
      <c r="R25" s="93">
        <f t="shared" si="19"/>
        <v>67</v>
      </c>
      <c r="S25" s="94">
        <f t="shared" si="20"/>
        <v>67</v>
      </c>
      <c r="U25" s="69">
        <f>IF((C25-Resultados!$E$13)&gt;0,C25-Resultados!$E$13,0)</f>
        <v>16.089990338631694</v>
      </c>
      <c r="V25" s="69">
        <f>IF((D25-Resultados!$F$13)&gt;0,D25-Resultados!$F$13,0)</f>
        <v>22.35338527697267</v>
      </c>
      <c r="W25" s="69">
        <f>IF((E25-Resultados!$G$13)&gt;0,E25-Resultados!$G$13,0)</f>
        <v>18.38228814961996</v>
      </c>
      <c r="X25" s="69">
        <f>IF((F25-Resultados!$H$13)&gt;0,F25-Resultados!$H$13,0)</f>
        <v>18.076806124215885</v>
      </c>
      <c r="Y25" s="69">
        <f>IF((G25-Resultados!$I$13)&gt;0,G25-Resultados!$I$13,0)</f>
        <v>15.541008875599111</v>
      </c>
      <c r="Z25" s="69">
        <f>IF((H25-Resultados!$J$13)&gt;0,H25-Resultados!$J$13,0)</f>
        <v>16.158924172554109</v>
      </c>
      <c r="AA25" s="69">
        <f>IF((I25-Resultados!$K$13)&gt;0,I25-Resultados!$K$13,0)</f>
        <v>14.258813724402103</v>
      </c>
      <c r="AB25" s="69">
        <f>IF((J25-Resultados!$L$13)&gt;0,J25-Resultados!$L$13,0)</f>
        <v>7.3843946092900836</v>
      </c>
      <c r="AC25" s="69">
        <f>IF((K25-Resultados!$M$13)&gt;0,K25-Resultados!$M$13,0)</f>
        <v>7.2711420344373323</v>
      </c>
      <c r="AD25" s="69">
        <f>IF((L25-Resultados!$N$13)&gt;0,L25-Resultados!$N$13,0)</f>
        <v>5.0035877218960536</v>
      </c>
      <c r="AE25" s="69">
        <f>IF((M25-Resultados!$O$13)&gt;0,M25-Resultados!$O$13,0)</f>
        <v>0</v>
      </c>
      <c r="AF25" s="69">
        <f>IF((N25-Resultados!$P$13)&gt;0,N25-Resultados!$P$13,0)</f>
        <v>0</v>
      </c>
      <c r="AG25" s="69">
        <f>IF((O25-Resultados!$Q$13)&gt;0,O25-Resultados!$Q$13,0)</f>
        <v>0</v>
      </c>
      <c r="AH25" s="69">
        <f>IF((P25-Resultados!$R$13)&gt;0,P25-Resultados!$R$13,0)</f>
        <v>0</v>
      </c>
      <c r="AI25" s="69">
        <f>IF((Q25-Resultados!$S$13)&gt;0,Q25-Resultados!$S$13,0)</f>
        <v>5.6691564800101162</v>
      </c>
      <c r="AJ25" s="69">
        <f>IF((R25-Resultados!$T$13)&gt;0,R25-Resultados!$T$13,0)</f>
        <v>9.6697368660539809</v>
      </c>
      <c r="AK25" s="87">
        <f t="shared" si="21"/>
        <v>155.85923437368308</v>
      </c>
      <c r="AL25" s="95">
        <f t="shared" si="29"/>
        <v>0</v>
      </c>
      <c r="AM25" s="95">
        <f t="shared" si="22"/>
        <v>0</v>
      </c>
      <c r="AN25" s="96"/>
      <c r="AO25" s="332">
        <f>IF((C25-Resultados!$E$14)&gt;0,C25-Resultados!$E$14,0)</f>
        <v>35.189990338631695</v>
      </c>
      <c r="AP25" s="333">
        <f>IF((D25-Resultados!$F$14)&gt;0,D25-Resultados!$F$14,0)</f>
        <v>38.453385276972668</v>
      </c>
      <c r="AQ25" s="333">
        <f>IF((E25-Resultados!$G$14)&gt;0,E25-Resultados!$G$14,0)</f>
        <v>31.782288149619959</v>
      </c>
      <c r="AR25" s="333">
        <f>IF((F25-Resultados!$H$14)&gt;0,F25-Resultados!$H$14,0)</f>
        <v>28.976806124215884</v>
      </c>
      <c r="AS25" s="333">
        <f>IF((G25-Resultados!$I$14)&gt;0,G25-Resultados!$I$14,0)</f>
        <v>24.141008875599113</v>
      </c>
      <c r="AT25" s="333">
        <f>IF((H25-Resultados!$J$14)&gt;0,H25-Resultados!$J$14,0)</f>
        <v>22.75892417255411</v>
      </c>
      <c r="AU25" s="333">
        <f>IF((I25-Resultados!$K$14)&gt;0,I25-Resultados!$K$14,0)</f>
        <v>19.0588137244021</v>
      </c>
      <c r="AV25" s="333">
        <f>IF((J25-Resultados!$L$14)&gt;0,J25-Resultados!$L$14,0)</f>
        <v>10.584394609290086</v>
      </c>
      <c r="AW25" s="333">
        <f>IF((K25-Resultados!$M$14)&gt;0,K25-Resultados!$M$14,0)</f>
        <v>9.1711420344373309</v>
      </c>
      <c r="AX25" s="333">
        <f>IF((L25-Resultados!$N$14)&gt;0,L25-Resultados!$N$14,0)</f>
        <v>5.8035877218960508</v>
      </c>
      <c r="AY25" s="333">
        <f>IF((M25-Resultados!$O$14)&gt;0,M25-Resultados!$O$14,0)</f>
        <v>0</v>
      </c>
      <c r="AZ25" s="333">
        <f>IF((N25-Resultados!$P$14)&gt;0,N25-Resultados!$P$14,0)</f>
        <v>0</v>
      </c>
      <c r="BA25" s="333">
        <f>IF((O25-Resultados!$Q$14)&gt;0,O25-Resultados!$Q$14,0)</f>
        <v>0</v>
      </c>
      <c r="BB25" s="333">
        <f>IF((P25-Resultados!$R$14)&gt;0,P25-Resultados!$R$14,0)</f>
        <v>0</v>
      </c>
      <c r="BC25" s="333">
        <f>IF((Q25-Resultados!$S$14)&gt;0,Q25-Resultados!$S$14,0)</f>
        <v>4.369156480010119</v>
      </c>
      <c r="BD25" s="333">
        <f>IF((R25-Resultados!$T$14)&gt;0,R25-Resultados!$T$14,0)</f>
        <v>8.469736866053978</v>
      </c>
      <c r="BE25" s="97">
        <f t="shared" si="23"/>
        <v>238.75923437368309</v>
      </c>
      <c r="BF25" s="98">
        <f t="shared" si="30"/>
        <v>0</v>
      </c>
      <c r="BG25" s="98">
        <f t="shared" si="24"/>
        <v>0</v>
      </c>
      <c r="BH25" s="98"/>
      <c r="BI25" s="91">
        <f>IF((C25-Resultados!$E$16)&gt;0,C25-Resultados!$E$16,0)</f>
        <v>14.021731578313194</v>
      </c>
      <c r="BJ25" s="89">
        <f>IF((D25-Resultados!$F$16)&gt;0,D25-Resultados!$F$16,0)</f>
        <v>20.285126516654177</v>
      </c>
      <c r="BK25" s="89">
        <f>IF((E25-Resultados!$G$16)&gt;0,E25-Resultados!$G$16,0)</f>
        <v>16.314029389301474</v>
      </c>
      <c r="BL25" s="89">
        <f>IF((F25-Resultados!$H$16)&gt;0,F25-Resultados!$H$16,0)</f>
        <v>16.008547363897392</v>
      </c>
      <c r="BM25" s="89">
        <f>IF((G25-Resultados!$I$16)&gt;0,G25-Resultados!$I$16,0)</f>
        <v>13.472750115280611</v>
      </c>
      <c r="BN25" s="89">
        <f>IF((H25-Resultados!$J$16)&gt;0,H25-Resultados!$J$16,0)</f>
        <v>14.090665412235609</v>
      </c>
      <c r="BO25" s="89">
        <f>IF((I25-Resultados!$K$16)&gt;0,I25-Resultados!$K$16,0)</f>
        <v>12.190554964083603</v>
      </c>
      <c r="BP25" s="89">
        <f>IF((J25-Resultados!$L$16)&gt;0,J25-Resultados!$L$16,0)</f>
        <v>5.3161358489715838</v>
      </c>
      <c r="BQ25" s="89">
        <f>IF((K25-Resultados!$M$16)&gt;0,K25-Resultados!$M$16,0)</f>
        <v>5.2028832741188324</v>
      </c>
      <c r="BR25" s="89">
        <f>IF((L25-Resultados!$N$16)&gt;0,L25-Resultados!$N$16,0)</f>
        <v>2.9353289615775537</v>
      </c>
      <c r="BS25" s="89">
        <f>IF((M25-Resultados!$O$16)&gt;0,M25-Resultados!$O$16,0)</f>
        <v>0</v>
      </c>
      <c r="BT25" s="89">
        <f>IF((N25-Resultados!$P$16)&gt;0,N25-Resultados!$P$16,0)</f>
        <v>0</v>
      </c>
      <c r="BU25" s="89">
        <f>IF((O25-Resultados!$Q$16)&gt;0,O25-Resultados!$Q$16,0)</f>
        <v>0</v>
      </c>
      <c r="BV25" s="89">
        <f>IF((P25-Resultados!$R$16)&gt;0,P25-Resultados!$R$16,0)</f>
        <v>0</v>
      </c>
      <c r="BW25" s="89">
        <f>IF((Q25-Resultados!$S$16)&gt;0,Q25-Resultados!$S$16,0)</f>
        <v>3.6008977196916163</v>
      </c>
      <c r="BX25" s="89">
        <f>IF((R25-Resultados!$T$16)&gt;0,R25-Resultados!$T$16,0)</f>
        <v>7.601478105735481</v>
      </c>
      <c r="BY25" s="97">
        <f t="shared" si="25"/>
        <v>131.04012924986111</v>
      </c>
      <c r="BZ25" s="98">
        <f t="shared" si="31"/>
        <v>0</v>
      </c>
      <c r="CA25" s="98">
        <f t="shared" si="26"/>
        <v>0</v>
      </c>
      <c r="CB25" s="98"/>
      <c r="CC25" s="91">
        <f>IF((C25-Resultados!$E$17)&gt;0,C25-Resultados!$E$17,0)</f>
        <v>33.121731578313195</v>
      </c>
      <c r="CD25" s="89">
        <f>IF((D25-Resultados!$F$17)&gt;0,D25-Resultados!$F$17,0)</f>
        <v>36.385126516654182</v>
      </c>
      <c r="CE25" s="89">
        <f>IF((E25-Resultados!$G$17)&gt;0,E25-Resultados!$G$17,0)</f>
        <v>29.714029389301473</v>
      </c>
      <c r="CF25" s="89">
        <f>IF((F25-Resultados!$H$17)&gt;0,F25-Resultados!$H$17,0)</f>
        <v>26.908547363897391</v>
      </c>
      <c r="CG25" s="89">
        <f>IF((G25-Resultados!$I$17)&gt;0,G25-Resultados!$I$17,0)</f>
        <v>22.072750115280613</v>
      </c>
      <c r="CH25" s="89">
        <f>IF((H25-Resultados!$J$17)&gt;0,H25-Resultados!$J$17,0)</f>
        <v>20.69066541223561</v>
      </c>
      <c r="CI25" s="89">
        <f>IF((I25-Resultados!$K$17)&gt;0,I25-Resultados!$K$17,0)</f>
        <v>16.9905549640836</v>
      </c>
      <c r="CJ25" s="89">
        <f>IF((J25-Resultados!$L$17)&gt;0,J25-Resultados!$L$17,0)</f>
        <v>8.5161358489715866</v>
      </c>
      <c r="CK25" s="89">
        <f>IF((K25-Resultados!$M$17)&gt;0,K25-Resultados!$M$17,0)</f>
        <v>7.102883274118831</v>
      </c>
      <c r="CL25" s="89">
        <f>IF((L25-Resultados!$N$17)&gt;0,L25-Resultados!$N$17,0)</f>
        <v>3.7353289615775509</v>
      </c>
      <c r="CM25" s="89">
        <f>IF((M25-Resultados!$O$17)&gt;0,M25-Resultados!$O$17,0)</f>
        <v>0</v>
      </c>
      <c r="CN25" s="89">
        <f>IF((N25-Resultados!$P$17)&gt;0,N25-Resultados!$P$17,0)</f>
        <v>0</v>
      </c>
      <c r="CO25" s="89">
        <f>IF((O25-Resultados!$Q$17)&gt;0,O25-Resultados!$Q$17,0)</f>
        <v>0</v>
      </c>
      <c r="CP25" s="89">
        <f>IF((P25-Resultados!$R$17)&gt;0,P25-Resultados!$R$17,0)</f>
        <v>0</v>
      </c>
      <c r="CQ25" s="89">
        <f>IF((Q25-Resultados!$S$17)&gt;0,Q25-Resultados!$S$17,0)</f>
        <v>2.3008977196916192</v>
      </c>
      <c r="CR25" s="89">
        <f>IF((R25-Resultados!$T$17)&gt;0,R25-Resultados!$T$17,0)</f>
        <v>6.4014781057354782</v>
      </c>
      <c r="CS25" s="97">
        <f t="shared" si="27"/>
        <v>213.94012924986112</v>
      </c>
      <c r="CT25" s="98">
        <f t="shared" si="32"/>
        <v>0</v>
      </c>
      <c r="CU25" s="98">
        <f t="shared" si="28"/>
        <v>0</v>
      </c>
    </row>
    <row r="26" spans="1:99" ht="14.25">
      <c r="A26" s="71"/>
      <c r="B26" s="83">
        <v>-10</v>
      </c>
      <c r="C26" s="92">
        <f t="shared" si="4"/>
        <v>43</v>
      </c>
      <c r="D26" s="93">
        <f t="shared" si="5"/>
        <v>46</v>
      </c>
      <c r="E26" s="93">
        <f t="shared" si="6"/>
        <v>49</v>
      </c>
      <c r="F26" s="93">
        <f t="shared" si="7"/>
        <v>52</v>
      </c>
      <c r="G26" s="93">
        <f t="shared" si="8"/>
        <v>55</v>
      </c>
      <c r="H26" s="93">
        <f t="shared" si="9"/>
        <v>58</v>
      </c>
      <c r="I26" s="93">
        <f t="shared" si="10"/>
        <v>61</v>
      </c>
      <c r="J26" s="93">
        <f t="shared" si="11"/>
        <v>62</v>
      </c>
      <c r="K26" s="93">
        <f t="shared" si="12"/>
        <v>63</v>
      </c>
      <c r="L26" s="93">
        <f t="shared" si="13"/>
        <v>64</v>
      </c>
      <c r="M26" s="93">
        <f t="shared" si="14"/>
        <v>65</v>
      </c>
      <c r="N26" s="93">
        <f t="shared" si="15"/>
        <v>66</v>
      </c>
      <c r="O26" s="93">
        <f t="shared" si="16"/>
        <v>66</v>
      </c>
      <c r="P26" s="93">
        <f t="shared" si="17"/>
        <v>66</v>
      </c>
      <c r="Q26" s="93">
        <f t="shared" si="18"/>
        <v>66</v>
      </c>
      <c r="R26" s="93">
        <f t="shared" si="19"/>
        <v>66</v>
      </c>
      <c r="S26" s="94">
        <f t="shared" si="20"/>
        <v>66</v>
      </c>
      <c r="U26" s="69">
        <f>IF((C26-Resultados!$E$13)&gt;0,C26-Resultados!$E$13,0)</f>
        <v>15.089990338631694</v>
      </c>
      <c r="V26" s="69">
        <f>IF((D26-Resultados!$F$13)&gt;0,D26-Resultados!$F$13,0)</f>
        <v>21.35338527697267</v>
      </c>
      <c r="W26" s="69">
        <f>IF((E26-Resultados!$G$13)&gt;0,E26-Resultados!$G$13,0)</f>
        <v>17.38228814961996</v>
      </c>
      <c r="X26" s="69">
        <f>IF((F26-Resultados!$H$13)&gt;0,F26-Resultados!$H$13,0)</f>
        <v>17.076806124215885</v>
      </c>
      <c r="Y26" s="69">
        <f>IF((G26-Resultados!$I$13)&gt;0,G26-Resultados!$I$13,0)</f>
        <v>14.541008875599111</v>
      </c>
      <c r="Z26" s="69">
        <f>IF((H26-Resultados!$J$13)&gt;0,H26-Resultados!$J$13,0)</f>
        <v>15.158924172554109</v>
      </c>
      <c r="AA26" s="69">
        <f>IF((I26-Resultados!$K$13)&gt;0,I26-Resultados!$K$13,0)</f>
        <v>13.258813724402103</v>
      </c>
      <c r="AB26" s="69">
        <f>IF((J26-Resultados!$L$13)&gt;0,J26-Resultados!$L$13,0)</f>
        <v>6.3843946092900836</v>
      </c>
      <c r="AC26" s="69">
        <f>IF((K26-Resultados!$M$13)&gt;0,K26-Resultados!$M$13,0)</f>
        <v>6.2711420344373323</v>
      </c>
      <c r="AD26" s="69">
        <f>IF((L26-Resultados!$N$13)&gt;0,L26-Resultados!$N$13,0)</f>
        <v>4.0035877218960536</v>
      </c>
      <c r="AE26" s="69">
        <f>IF((M26-Resultados!$O$13)&gt;0,M26-Resultados!$O$13,0)</f>
        <v>0</v>
      </c>
      <c r="AF26" s="69">
        <f>IF((N26-Resultados!$P$13)&gt;0,N26-Resultados!$P$13,0)</f>
        <v>0</v>
      </c>
      <c r="AG26" s="69">
        <f>IF((O26-Resultados!$Q$13)&gt;0,O26-Resultados!$Q$13,0)</f>
        <v>0</v>
      </c>
      <c r="AH26" s="69">
        <f>IF((P26-Resultados!$R$13)&gt;0,P26-Resultados!$R$13,0)</f>
        <v>0</v>
      </c>
      <c r="AI26" s="69">
        <f>IF((Q26-Resultados!$S$13)&gt;0,Q26-Resultados!$S$13,0)</f>
        <v>4.6691564800101162</v>
      </c>
      <c r="AJ26" s="69">
        <f>IF((R26-Resultados!$T$13)&gt;0,R26-Resultados!$T$13,0)</f>
        <v>8.6697368660539809</v>
      </c>
      <c r="AK26" s="87">
        <f t="shared" si="21"/>
        <v>143.85923437368308</v>
      </c>
      <c r="AL26" s="88">
        <f t="shared" si="29"/>
        <v>0</v>
      </c>
      <c r="AM26" s="88">
        <f t="shared" si="22"/>
        <v>0</v>
      </c>
      <c r="AN26" s="88"/>
      <c r="AO26" s="332">
        <f>IF((C26-Resultados!$E$14)&gt;0,C26-Resultados!$E$14,0)</f>
        <v>34.189990338631695</v>
      </c>
      <c r="AP26" s="333">
        <f>IF((D26-Resultados!$F$14)&gt;0,D26-Resultados!$F$14,0)</f>
        <v>37.453385276972668</v>
      </c>
      <c r="AQ26" s="333">
        <f>IF((E26-Resultados!$G$14)&gt;0,E26-Resultados!$G$14,0)</f>
        <v>30.782288149619959</v>
      </c>
      <c r="AR26" s="333">
        <f>IF((F26-Resultados!$H$14)&gt;0,F26-Resultados!$H$14,0)</f>
        <v>27.976806124215884</v>
      </c>
      <c r="AS26" s="333">
        <f>IF((G26-Resultados!$I$14)&gt;0,G26-Resultados!$I$14,0)</f>
        <v>23.141008875599113</v>
      </c>
      <c r="AT26" s="333">
        <f>IF((H26-Resultados!$J$14)&gt;0,H26-Resultados!$J$14,0)</f>
        <v>21.75892417255411</v>
      </c>
      <c r="AU26" s="333">
        <f>IF((I26-Resultados!$K$14)&gt;0,I26-Resultados!$K$14,0)</f>
        <v>18.0588137244021</v>
      </c>
      <c r="AV26" s="333">
        <f>IF((J26-Resultados!$L$14)&gt;0,J26-Resultados!$L$14,0)</f>
        <v>9.5843946092900865</v>
      </c>
      <c r="AW26" s="333">
        <f>IF((K26-Resultados!$M$14)&gt;0,K26-Resultados!$M$14,0)</f>
        <v>8.1711420344373309</v>
      </c>
      <c r="AX26" s="333">
        <f>IF((L26-Resultados!$N$14)&gt;0,L26-Resultados!$N$14,0)</f>
        <v>4.8035877218960508</v>
      </c>
      <c r="AY26" s="333">
        <f>IF((M26-Resultados!$O$14)&gt;0,M26-Resultados!$O$14,0)</f>
        <v>0</v>
      </c>
      <c r="AZ26" s="333">
        <f>IF((N26-Resultados!$P$14)&gt;0,N26-Resultados!$P$14,0)</f>
        <v>0</v>
      </c>
      <c r="BA26" s="333">
        <f>IF((O26-Resultados!$Q$14)&gt;0,O26-Resultados!$Q$14,0)</f>
        <v>0</v>
      </c>
      <c r="BB26" s="333">
        <f>IF((P26-Resultados!$R$14)&gt;0,P26-Resultados!$R$14,0)</f>
        <v>0</v>
      </c>
      <c r="BC26" s="333">
        <f>IF((Q26-Resultados!$S$14)&gt;0,Q26-Resultados!$S$14,0)</f>
        <v>3.369156480010119</v>
      </c>
      <c r="BD26" s="333">
        <f>IF((R26-Resultados!$T$14)&gt;0,R26-Resultados!$T$14,0)</f>
        <v>7.469736866053978</v>
      </c>
      <c r="BE26" s="90">
        <f t="shared" si="23"/>
        <v>226.75923437368309</v>
      </c>
      <c r="BF26" s="88">
        <f t="shared" si="30"/>
        <v>0</v>
      </c>
      <c r="BG26" s="88">
        <f t="shared" si="24"/>
        <v>0</v>
      </c>
      <c r="BH26" s="88"/>
      <c r="BI26" s="91">
        <f>IF((C26-Resultados!$E$16)&gt;0,C26-Resultados!$E$16,0)</f>
        <v>13.021731578313194</v>
      </c>
      <c r="BJ26" s="89">
        <f>IF((D26-Resultados!$F$16)&gt;0,D26-Resultados!$F$16,0)</f>
        <v>19.285126516654177</v>
      </c>
      <c r="BK26" s="89">
        <f>IF((E26-Resultados!$G$16)&gt;0,E26-Resultados!$G$16,0)</f>
        <v>15.314029389301474</v>
      </c>
      <c r="BL26" s="89">
        <f>IF((F26-Resultados!$H$16)&gt;0,F26-Resultados!$H$16,0)</f>
        <v>15.008547363897392</v>
      </c>
      <c r="BM26" s="89">
        <f>IF((G26-Resultados!$I$16)&gt;0,G26-Resultados!$I$16,0)</f>
        <v>12.472750115280611</v>
      </c>
      <c r="BN26" s="89">
        <f>IF((H26-Resultados!$J$16)&gt;0,H26-Resultados!$J$16,0)</f>
        <v>13.090665412235609</v>
      </c>
      <c r="BO26" s="89">
        <f>IF((I26-Resultados!$K$16)&gt;0,I26-Resultados!$K$16,0)</f>
        <v>11.190554964083603</v>
      </c>
      <c r="BP26" s="89">
        <f>IF((J26-Resultados!$L$16)&gt;0,J26-Resultados!$L$16,0)</f>
        <v>4.3161358489715838</v>
      </c>
      <c r="BQ26" s="89">
        <f>IF((K26-Resultados!$M$16)&gt;0,K26-Resultados!$M$16,0)</f>
        <v>4.2028832741188324</v>
      </c>
      <c r="BR26" s="89">
        <f>IF((L26-Resultados!$N$16)&gt;0,L26-Resultados!$N$16,0)</f>
        <v>1.9353289615775537</v>
      </c>
      <c r="BS26" s="89">
        <f>IF((M26-Resultados!$O$16)&gt;0,M26-Resultados!$O$16,0)</f>
        <v>0</v>
      </c>
      <c r="BT26" s="89">
        <f>IF((N26-Resultados!$P$16)&gt;0,N26-Resultados!$P$16,0)</f>
        <v>0</v>
      </c>
      <c r="BU26" s="89">
        <f>IF((O26-Resultados!$Q$16)&gt;0,O26-Resultados!$Q$16,0)</f>
        <v>0</v>
      </c>
      <c r="BV26" s="89">
        <f>IF((P26-Resultados!$R$16)&gt;0,P26-Resultados!$R$16,0)</f>
        <v>0</v>
      </c>
      <c r="BW26" s="89">
        <f>IF((Q26-Resultados!$S$16)&gt;0,Q26-Resultados!$S$16,0)</f>
        <v>2.6008977196916163</v>
      </c>
      <c r="BX26" s="89">
        <f>IF((R26-Resultados!$T$16)&gt;0,R26-Resultados!$T$16,0)</f>
        <v>6.601478105735481</v>
      </c>
      <c r="BY26" s="90">
        <f t="shared" si="25"/>
        <v>119.04012924986112</v>
      </c>
      <c r="BZ26" s="88">
        <f t="shared" si="31"/>
        <v>0</v>
      </c>
      <c r="CA26" s="88">
        <f t="shared" si="26"/>
        <v>0</v>
      </c>
      <c r="CB26" s="88"/>
      <c r="CC26" s="91">
        <f>IF((C26-Resultados!$E$17)&gt;0,C26-Resultados!$E$17,0)</f>
        <v>32.121731578313195</v>
      </c>
      <c r="CD26" s="89">
        <f>IF((D26-Resultados!$F$17)&gt;0,D26-Resultados!$F$17,0)</f>
        <v>35.385126516654182</v>
      </c>
      <c r="CE26" s="89">
        <f>IF((E26-Resultados!$G$17)&gt;0,E26-Resultados!$G$17,0)</f>
        <v>28.714029389301473</v>
      </c>
      <c r="CF26" s="89">
        <f>IF((F26-Resultados!$H$17)&gt;0,F26-Resultados!$H$17,0)</f>
        <v>25.908547363897391</v>
      </c>
      <c r="CG26" s="89">
        <f>IF((G26-Resultados!$I$17)&gt;0,G26-Resultados!$I$17,0)</f>
        <v>21.072750115280613</v>
      </c>
      <c r="CH26" s="89">
        <f>IF((H26-Resultados!$J$17)&gt;0,H26-Resultados!$J$17,0)</f>
        <v>19.69066541223561</v>
      </c>
      <c r="CI26" s="89">
        <f>IF((I26-Resultados!$K$17)&gt;0,I26-Resultados!$K$17,0)</f>
        <v>15.9905549640836</v>
      </c>
      <c r="CJ26" s="89">
        <f>IF((J26-Resultados!$L$17)&gt;0,J26-Resultados!$L$17,0)</f>
        <v>7.5161358489715866</v>
      </c>
      <c r="CK26" s="89">
        <f>IF((K26-Resultados!$M$17)&gt;0,K26-Resultados!$M$17,0)</f>
        <v>6.102883274118831</v>
      </c>
      <c r="CL26" s="89">
        <f>IF((L26-Resultados!$N$17)&gt;0,L26-Resultados!$N$17,0)</f>
        <v>2.7353289615775509</v>
      </c>
      <c r="CM26" s="89">
        <f>IF((M26-Resultados!$O$17)&gt;0,M26-Resultados!$O$17,0)</f>
        <v>0</v>
      </c>
      <c r="CN26" s="89">
        <f>IF((N26-Resultados!$P$17)&gt;0,N26-Resultados!$P$17,0)</f>
        <v>0</v>
      </c>
      <c r="CO26" s="89">
        <f>IF((O26-Resultados!$Q$17)&gt;0,O26-Resultados!$Q$17,0)</f>
        <v>0</v>
      </c>
      <c r="CP26" s="89">
        <f>IF((P26-Resultados!$R$17)&gt;0,P26-Resultados!$R$17,0)</f>
        <v>0</v>
      </c>
      <c r="CQ26" s="89">
        <f>IF((Q26-Resultados!$S$17)&gt;0,Q26-Resultados!$S$17,0)</f>
        <v>1.3008977196916192</v>
      </c>
      <c r="CR26" s="89">
        <f>IF((R26-Resultados!$T$17)&gt;0,R26-Resultados!$T$17,0)</f>
        <v>5.4014781057354782</v>
      </c>
      <c r="CS26" s="90">
        <f t="shared" si="27"/>
        <v>201.94012924986112</v>
      </c>
      <c r="CT26" s="88">
        <f t="shared" si="32"/>
        <v>0</v>
      </c>
      <c r="CU26" s="88">
        <f t="shared" si="28"/>
        <v>0</v>
      </c>
    </row>
    <row r="27" spans="1:99" ht="14.25">
      <c r="A27" s="71"/>
      <c r="B27" s="83">
        <v>-9</v>
      </c>
      <c r="C27" s="92">
        <f t="shared" si="4"/>
        <v>42</v>
      </c>
      <c r="D27" s="93">
        <f t="shared" si="5"/>
        <v>45</v>
      </c>
      <c r="E27" s="93">
        <f t="shared" si="6"/>
        <v>48</v>
      </c>
      <c r="F27" s="93">
        <f t="shared" si="7"/>
        <v>51</v>
      </c>
      <c r="G27" s="93">
        <f t="shared" si="8"/>
        <v>54</v>
      </c>
      <c r="H27" s="93">
        <f t="shared" si="9"/>
        <v>57</v>
      </c>
      <c r="I27" s="93">
        <f t="shared" si="10"/>
        <v>60</v>
      </c>
      <c r="J27" s="93">
        <f t="shared" si="11"/>
        <v>61</v>
      </c>
      <c r="K27" s="93">
        <f t="shared" si="12"/>
        <v>62</v>
      </c>
      <c r="L27" s="93">
        <f t="shared" si="13"/>
        <v>63</v>
      </c>
      <c r="M27" s="93">
        <f t="shared" si="14"/>
        <v>64</v>
      </c>
      <c r="N27" s="93">
        <f t="shared" si="15"/>
        <v>65</v>
      </c>
      <c r="O27" s="93">
        <f t="shared" si="16"/>
        <v>65</v>
      </c>
      <c r="P27" s="93">
        <f t="shared" si="17"/>
        <v>65</v>
      </c>
      <c r="Q27" s="93">
        <f t="shared" si="18"/>
        <v>65</v>
      </c>
      <c r="R27" s="93">
        <f t="shared" si="19"/>
        <v>65</v>
      </c>
      <c r="S27" s="94">
        <f t="shared" si="20"/>
        <v>65</v>
      </c>
      <c r="U27" s="69">
        <f>IF((C27-Resultados!$E$13)&gt;0,C27-Resultados!$E$13,0)</f>
        <v>14.089990338631694</v>
      </c>
      <c r="V27" s="69">
        <f>IF((D27-Resultados!$F$13)&gt;0,D27-Resultados!$F$13,0)</f>
        <v>20.35338527697267</v>
      </c>
      <c r="W27" s="69">
        <f>IF((E27-Resultados!$G$13)&gt;0,E27-Resultados!$G$13,0)</f>
        <v>16.38228814961996</v>
      </c>
      <c r="X27" s="69">
        <f>IF((F27-Resultados!$H$13)&gt;0,F27-Resultados!$H$13,0)</f>
        <v>16.076806124215885</v>
      </c>
      <c r="Y27" s="69">
        <f>IF((G27-Resultados!$I$13)&gt;0,G27-Resultados!$I$13,0)</f>
        <v>13.541008875599111</v>
      </c>
      <c r="Z27" s="69">
        <f>IF((H27-Resultados!$J$13)&gt;0,H27-Resultados!$J$13,0)</f>
        <v>14.158924172554109</v>
      </c>
      <c r="AA27" s="69">
        <f>IF((I27-Resultados!$K$13)&gt;0,I27-Resultados!$K$13,0)</f>
        <v>12.258813724402103</v>
      </c>
      <c r="AB27" s="69">
        <f>IF((J27-Resultados!$L$13)&gt;0,J27-Resultados!$L$13,0)</f>
        <v>5.3843946092900836</v>
      </c>
      <c r="AC27" s="69">
        <f>IF((K27-Resultados!$M$13)&gt;0,K27-Resultados!$M$13,0)</f>
        <v>5.2711420344373323</v>
      </c>
      <c r="AD27" s="69">
        <f>IF((L27-Resultados!$N$13)&gt;0,L27-Resultados!$N$13,0)</f>
        <v>3.0035877218960536</v>
      </c>
      <c r="AE27" s="69">
        <f>IF((M27-Resultados!$O$13)&gt;0,M27-Resultados!$O$13,0)</f>
        <v>0</v>
      </c>
      <c r="AF27" s="69">
        <f>IF((N27-Resultados!$P$13)&gt;0,N27-Resultados!$P$13,0)</f>
        <v>0</v>
      </c>
      <c r="AG27" s="69">
        <f>IF((O27-Resultados!$Q$13)&gt;0,O27-Resultados!$Q$13,0)</f>
        <v>0</v>
      </c>
      <c r="AH27" s="69">
        <f>IF((P27-Resultados!$R$13)&gt;0,P27-Resultados!$R$13,0)</f>
        <v>0</v>
      </c>
      <c r="AI27" s="69">
        <f>IF((Q27-Resultados!$S$13)&gt;0,Q27-Resultados!$S$13,0)</f>
        <v>3.6691564800101162</v>
      </c>
      <c r="AJ27" s="69">
        <f>IF((R27-Resultados!$T$13)&gt;0,R27-Resultados!$T$13,0)</f>
        <v>7.6697368660539809</v>
      </c>
      <c r="AK27" s="87">
        <f t="shared" si="21"/>
        <v>131.85923437368308</v>
      </c>
      <c r="AL27" s="88">
        <f t="shared" si="29"/>
        <v>0</v>
      </c>
      <c r="AM27" s="88">
        <f t="shared" si="22"/>
        <v>0</v>
      </c>
      <c r="AN27" s="88"/>
      <c r="AO27" s="332">
        <f>IF((C27-Resultados!$E$14)&gt;0,C27-Resultados!$E$14,0)</f>
        <v>33.189990338631695</v>
      </c>
      <c r="AP27" s="333">
        <f>IF((D27-Resultados!$F$14)&gt;0,D27-Resultados!$F$14,0)</f>
        <v>36.453385276972668</v>
      </c>
      <c r="AQ27" s="333">
        <f>IF((E27-Resultados!$G$14)&gt;0,E27-Resultados!$G$14,0)</f>
        <v>29.782288149619959</v>
      </c>
      <c r="AR27" s="333">
        <f>IF((F27-Resultados!$H$14)&gt;0,F27-Resultados!$H$14,0)</f>
        <v>26.976806124215884</v>
      </c>
      <c r="AS27" s="333">
        <f>IF((G27-Resultados!$I$14)&gt;0,G27-Resultados!$I$14,0)</f>
        <v>22.141008875599113</v>
      </c>
      <c r="AT27" s="333">
        <f>IF((H27-Resultados!$J$14)&gt;0,H27-Resultados!$J$14,0)</f>
        <v>20.75892417255411</v>
      </c>
      <c r="AU27" s="333">
        <f>IF((I27-Resultados!$K$14)&gt;0,I27-Resultados!$K$14,0)</f>
        <v>17.0588137244021</v>
      </c>
      <c r="AV27" s="333">
        <f>IF((J27-Resultados!$L$14)&gt;0,J27-Resultados!$L$14,0)</f>
        <v>8.5843946092900865</v>
      </c>
      <c r="AW27" s="333">
        <f>IF((K27-Resultados!$M$14)&gt;0,K27-Resultados!$M$14,0)</f>
        <v>7.1711420344373309</v>
      </c>
      <c r="AX27" s="333">
        <f>IF((L27-Resultados!$N$14)&gt;0,L27-Resultados!$N$14,0)</f>
        <v>3.8035877218960508</v>
      </c>
      <c r="AY27" s="333">
        <f>IF((M27-Resultados!$O$14)&gt;0,M27-Resultados!$O$14,0)</f>
        <v>0</v>
      </c>
      <c r="AZ27" s="333">
        <f>IF((N27-Resultados!$P$14)&gt;0,N27-Resultados!$P$14,0)</f>
        <v>0</v>
      </c>
      <c r="BA27" s="333">
        <f>IF((O27-Resultados!$Q$14)&gt;0,O27-Resultados!$Q$14,0)</f>
        <v>0</v>
      </c>
      <c r="BB27" s="333">
        <f>IF((P27-Resultados!$R$14)&gt;0,P27-Resultados!$R$14,0)</f>
        <v>0</v>
      </c>
      <c r="BC27" s="333">
        <f>IF((Q27-Resultados!$S$14)&gt;0,Q27-Resultados!$S$14,0)</f>
        <v>2.369156480010119</v>
      </c>
      <c r="BD27" s="333">
        <f>IF((R27-Resultados!$T$14)&gt;0,R27-Resultados!$T$14,0)</f>
        <v>6.469736866053978</v>
      </c>
      <c r="BE27" s="90">
        <f t="shared" si="23"/>
        <v>214.75923437368309</v>
      </c>
      <c r="BF27" s="88">
        <f t="shared" si="30"/>
        <v>0</v>
      </c>
      <c r="BG27" s="88">
        <f t="shared" si="24"/>
        <v>0</v>
      </c>
      <c r="BH27" s="88"/>
      <c r="BI27" s="91">
        <f>IF((C27-Resultados!$E$16)&gt;0,C27-Resultados!$E$16,0)</f>
        <v>12.021731578313194</v>
      </c>
      <c r="BJ27" s="89">
        <f>IF((D27-Resultados!$F$16)&gt;0,D27-Resultados!$F$16,0)</f>
        <v>18.285126516654177</v>
      </c>
      <c r="BK27" s="89">
        <f>IF((E27-Resultados!$G$16)&gt;0,E27-Resultados!$G$16,0)</f>
        <v>14.314029389301474</v>
      </c>
      <c r="BL27" s="89">
        <f>IF((F27-Resultados!$H$16)&gt;0,F27-Resultados!$H$16,0)</f>
        <v>14.008547363897392</v>
      </c>
      <c r="BM27" s="89">
        <f>IF((G27-Resultados!$I$16)&gt;0,G27-Resultados!$I$16,0)</f>
        <v>11.472750115280611</v>
      </c>
      <c r="BN27" s="89">
        <f>IF((H27-Resultados!$J$16)&gt;0,H27-Resultados!$J$16,0)</f>
        <v>12.090665412235609</v>
      </c>
      <c r="BO27" s="89">
        <f>IF((I27-Resultados!$K$16)&gt;0,I27-Resultados!$K$16,0)</f>
        <v>10.190554964083603</v>
      </c>
      <c r="BP27" s="89">
        <f>IF((J27-Resultados!$L$16)&gt;0,J27-Resultados!$L$16,0)</f>
        <v>3.3161358489715838</v>
      </c>
      <c r="BQ27" s="89">
        <f>IF((K27-Resultados!$M$16)&gt;0,K27-Resultados!$M$16,0)</f>
        <v>3.2028832741188324</v>
      </c>
      <c r="BR27" s="89">
        <f>IF((L27-Resultados!$N$16)&gt;0,L27-Resultados!$N$16,0)</f>
        <v>0.93532896157755374</v>
      </c>
      <c r="BS27" s="89">
        <f>IF((M27-Resultados!$O$16)&gt;0,M27-Resultados!$O$16,0)</f>
        <v>0</v>
      </c>
      <c r="BT27" s="89">
        <f>IF((N27-Resultados!$P$16)&gt;0,N27-Resultados!$P$16,0)</f>
        <v>0</v>
      </c>
      <c r="BU27" s="89">
        <f>IF((O27-Resultados!$Q$16)&gt;0,O27-Resultados!$Q$16,0)</f>
        <v>0</v>
      </c>
      <c r="BV27" s="89">
        <f>IF((P27-Resultados!$R$16)&gt;0,P27-Resultados!$R$16,0)</f>
        <v>0</v>
      </c>
      <c r="BW27" s="89">
        <f>IF((Q27-Resultados!$S$16)&gt;0,Q27-Resultados!$S$16,0)</f>
        <v>1.6008977196916163</v>
      </c>
      <c r="BX27" s="89">
        <f>IF((R27-Resultados!$T$16)&gt;0,R27-Resultados!$T$16,0)</f>
        <v>5.601478105735481</v>
      </c>
      <c r="BY27" s="90">
        <f t="shared" si="25"/>
        <v>107.04012924986114</v>
      </c>
      <c r="BZ27" s="88">
        <f t="shared" si="31"/>
        <v>0</v>
      </c>
      <c r="CA27" s="88">
        <f t="shared" si="26"/>
        <v>0</v>
      </c>
      <c r="CB27" s="88"/>
      <c r="CC27" s="91">
        <f>IF((C27-Resultados!$E$17)&gt;0,C27-Resultados!$E$17,0)</f>
        <v>31.121731578313195</v>
      </c>
      <c r="CD27" s="89">
        <f>IF((D27-Resultados!$F$17)&gt;0,D27-Resultados!$F$17,0)</f>
        <v>34.385126516654182</v>
      </c>
      <c r="CE27" s="89">
        <f>IF((E27-Resultados!$G$17)&gt;0,E27-Resultados!$G$17,0)</f>
        <v>27.714029389301473</v>
      </c>
      <c r="CF27" s="89">
        <f>IF((F27-Resultados!$H$17)&gt;0,F27-Resultados!$H$17,0)</f>
        <v>24.908547363897391</v>
      </c>
      <c r="CG27" s="89">
        <f>IF((G27-Resultados!$I$17)&gt;0,G27-Resultados!$I$17,0)</f>
        <v>20.072750115280613</v>
      </c>
      <c r="CH27" s="89">
        <f>IF((H27-Resultados!$J$17)&gt;0,H27-Resultados!$J$17,0)</f>
        <v>18.69066541223561</v>
      </c>
      <c r="CI27" s="89">
        <f>IF((I27-Resultados!$K$17)&gt;0,I27-Resultados!$K$17,0)</f>
        <v>14.9905549640836</v>
      </c>
      <c r="CJ27" s="89">
        <f>IF((J27-Resultados!$L$17)&gt;0,J27-Resultados!$L$17,0)</f>
        <v>6.5161358489715866</v>
      </c>
      <c r="CK27" s="89">
        <f>IF((K27-Resultados!$M$17)&gt;0,K27-Resultados!$M$17,0)</f>
        <v>5.102883274118831</v>
      </c>
      <c r="CL27" s="89">
        <f>IF((L27-Resultados!$N$17)&gt;0,L27-Resultados!$N$17,0)</f>
        <v>1.7353289615775509</v>
      </c>
      <c r="CM27" s="89">
        <f>IF((M27-Resultados!$O$17)&gt;0,M27-Resultados!$O$17,0)</f>
        <v>0</v>
      </c>
      <c r="CN27" s="89">
        <f>IF((N27-Resultados!$P$17)&gt;0,N27-Resultados!$P$17,0)</f>
        <v>0</v>
      </c>
      <c r="CO27" s="89">
        <f>IF((O27-Resultados!$Q$17)&gt;0,O27-Resultados!$Q$17,0)</f>
        <v>0</v>
      </c>
      <c r="CP27" s="89">
        <f>IF((P27-Resultados!$R$17)&gt;0,P27-Resultados!$R$17,0)</f>
        <v>0</v>
      </c>
      <c r="CQ27" s="89">
        <f>IF((Q27-Resultados!$S$17)&gt;0,Q27-Resultados!$S$17,0)</f>
        <v>0.30089771969161916</v>
      </c>
      <c r="CR27" s="89">
        <f>IF((R27-Resultados!$T$17)&gt;0,R27-Resultados!$T$17,0)</f>
        <v>4.4014781057354782</v>
      </c>
      <c r="CS27" s="90">
        <f t="shared" si="27"/>
        <v>189.94012924986112</v>
      </c>
      <c r="CT27" s="88">
        <f t="shared" si="32"/>
        <v>0</v>
      </c>
      <c r="CU27" s="88">
        <f t="shared" si="28"/>
        <v>0</v>
      </c>
    </row>
    <row r="28" spans="1:99" ht="14.25">
      <c r="A28" s="71"/>
      <c r="B28" s="83">
        <v>-8</v>
      </c>
      <c r="C28" s="92">
        <f t="shared" si="4"/>
        <v>41</v>
      </c>
      <c r="D28" s="93">
        <f t="shared" si="5"/>
        <v>44</v>
      </c>
      <c r="E28" s="93">
        <f t="shared" si="6"/>
        <v>47</v>
      </c>
      <c r="F28" s="93">
        <f t="shared" si="7"/>
        <v>50</v>
      </c>
      <c r="G28" s="93">
        <f t="shared" si="8"/>
        <v>53</v>
      </c>
      <c r="H28" s="93">
        <f t="shared" si="9"/>
        <v>56</v>
      </c>
      <c r="I28" s="93">
        <f t="shared" si="10"/>
        <v>59</v>
      </c>
      <c r="J28" s="93">
        <f t="shared" si="11"/>
        <v>60</v>
      </c>
      <c r="K28" s="93">
        <f t="shared" si="12"/>
        <v>61</v>
      </c>
      <c r="L28" s="93">
        <f t="shared" si="13"/>
        <v>62</v>
      </c>
      <c r="M28" s="93">
        <f t="shared" si="14"/>
        <v>63</v>
      </c>
      <c r="N28" s="93">
        <f t="shared" si="15"/>
        <v>64</v>
      </c>
      <c r="O28" s="93">
        <f t="shared" si="16"/>
        <v>64</v>
      </c>
      <c r="P28" s="93">
        <f t="shared" si="17"/>
        <v>64</v>
      </c>
      <c r="Q28" s="93">
        <f t="shared" si="18"/>
        <v>64</v>
      </c>
      <c r="R28" s="93">
        <f t="shared" si="19"/>
        <v>64</v>
      </c>
      <c r="S28" s="94">
        <f t="shared" si="20"/>
        <v>64</v>
      </c>
      <c r="U28" s="69">
        <f>IF((C28-Resultados!$E$13)&gt;0,C28-Resultados!$E$13,0)</f>
        <v>13.089990338631694</v>
      </c>
      <c r="V28" s="69">
        <f>IF((D28-Resultados!$F$13)&gt;0,D28-Resultados!$F$13,0)</f>
        <v>19.35338527697267</v>
      </c>
      <c r="W28" s="69">
        <f>IF((E28-Resultados!$G$13)&gt;0,E28-Resultados!$G$13,0)</f>
        <v>15.38228814961996</v>
      </c>
      <c r="X28" s="69">
        <f>IF((F28-Resultados!$H$13)&gt;0,F28-Resultados!$H$13,0)</f>
        <v>15.076806124215885</v>
      </c>
      <c r="Y28" s="69">
        <f>IF((G28-Resultados!$I$13)&gt;0,G28-Resultados!$I$13,0)</f>
        <v>12.541008875599111</v>
      </c>
      <c r="Z28" s="69">
        <f>IF((H28-Resultados!$J$13)&gt;0,H28-Resultados!$J$13,0)</f>
        <v>13.158924172554109</v>
      </c>
      <c r="AA28" s="69">
        <f>IF((I28-Resultados!$K$13)&gt;0,I28-Resultados!$K$13,0)</f>
        <v>11.258813724402103</v>
      </c>
      <c r="AB28" s="69">
        <f>IF((J28-Resultados!$L$13)&gt;0,J28-Resultados!$L$13,0)</f>
        <v>4.3843946092900836</v>
      </c>
      <c r="AC28" s="69">
        <f>IF((K28-Resultados!$M$13)&gt;0,K28-Resultados!$M$13,0)</f>
        <v>4.2711420344373323</v>
      </c>
      <c r="AD28" s="69">
        <f>IF((L28-Resultados!$N$13)&gt;0,L28-Resultados!$N$13,0)</f>
        <v>2.0035877218960536</v>
      </c>
      <c r="AE28" s="69">
        <f>IF((M28-Resultados!$O$13)&gt;0,M28-Resultados!$O$13,0)</f>
        <v>0</v>
      </c>
      <c r="AF28" s="69">
        <f>IF((N28-Resultados!$P$13)&gt;0,N28-Resultados!$P$13,0)</f>
        <v>0</v>
      </c>
      <c r="AG28" s="69">
        <f>IF((O28-Resultados!$Q$13)&gt;0,O28-Resultados!$Q$13,0)</f>
        <v>0</v>
      </c>
      <c r="AH28" s="69">
        <f>IF((P28-Resultados!$R$13)&gt;0,P28-Resultados!$R$13,0)</f>
        <v>0</v>
      </c>
      <c r="AI28" s="69">
        <f>IF((Q28-Resultados!$S$13)&gt;0,Q28-Resultados!$S$13,0)</f>
        <v>2.6691564800101162</v>
      </c>
      <c r="AJ28" s="69">
        <f>IF((R28-Resultados!$T$13)&gt;0,R28-Resultados!$T$13,0)</f>
        <v>6.6697368660539809</v>
      </c>
      <c r="AK28" s="87">
        <f t="shared" si="21"/>
        <v>119.85923437368309</v>
      </c>
      <c r="AL28" s="88">
        <f t="shared" si="29"/>
        <v>0</v>
      </c>
      <c r="AM28" s="88">
        <f t="shared" si="22"/>
        <v>0</v>
      </c>
      <c r="AN28" s="88"/>
      <c r="AO28" s="332">
        <f>IF((C28-Resultados!$E$14)&gt;0,C28-Resultados!$E$14,0)</f>
        <v>32.189990338631695</v>
      </c>
      <c r="AP28" s="333">
        <f>IF((D28-Resultados!$F$14)&gt;0,D28-Resultados!$F$14,0)</f>
        <v>35.453385276972668</v>
      </c>
      <c r="AQ28" s="333">
        <f>IF((E28-Resultados!$G$14)&gt;0,E28-Resultados!$G$14,0)</f>
        <v>28.782288149619959</v>
      </c>
      <c r="AR28" s="333">
        <f>IF((F28-Resultados!$H$14)&gt;0,F28-Resultados!$H$14,0)</f>
        <v>25.976806124215884</v>
      </c>
      <c r="AS28" s="333">
        <f>IF((G28-Resultados!$I$14)&gt;0,G28-Resultados!$I$14,0)</f>
        <v>21.141008875599113</v>
      </c>
      <c r="AT28" s="333">
        <f>IF((H28-Resultados!$J$14)&gt;0,H28-Resultados!$J$14,0)</f>
        <v>19.75892417255411</v>
      </c>
      <c r="AU28" s="333">
        <f>IF((I28-Resultados!$K$14)&gt;0,I28-Resultados!$K$14,0)</f>
        <v>16.0588137244021</v>
      </c>
      <c r="AV28" s="333">
        <f>IF((J28-Resultados!$L$14)&gt;0,J28-Resultados!$L$14,0)</f>
        <v>7.5843946092900865</v>
      </c>
      <c r="AW28" s="333">
        <f>IF((K28-Resultados!$M$14)&gt;0,K28-Resultados!$M$14,0)</f>
        <v>6.1711420344373309</v>
      </c>
      <c r="AX28" s="333">
        <f>IF((L28-Resultados!$N$14)&gt;0,L28-Resultados!$N$14,0)</f>
        <v>2.8035877218960508</v>
      </c>
      <c r="AY28" s="333">
        <f>IF((M28-Resultados!$O$14)&gt;0,M28-Resultados!$O$14,0)</f>
        <v>0</v>
      </c>
      <c r="AZ28" s="333">
        <f>IF((N28-Resultados!$P$14)&gt;0,N28-Resultados!$P$14,0)</f>
        <v>0</v>
      </c>
      <c r="BA28" s="333">
        <f>IF((O28-Resultados!$Q$14)&gt;0,O28-Resultados!$Q$14,0)</f>
        <v>0</v>
      </c>
      <c r="BB28" s="333">
        <f>IF((P28-Resultados!$R$14)&gt;0,P28-Resultados!$R$14,0)</f>
        <v>0</v>
      </c>
      <c r="BC28" s="333">
        <f>IF((Q28-Resultados!$S$14)&gt;0,Q28-Resultados!$S$14,0)</f>
        <v>1.369156480010119</v>
      </c>
      <c r="BD28" s="333">
        <f>IF((R28-Resultados!$T$14)&gt;0,R28-Resultados!$T$14,0)</f>
        <v>5.469736866053978</v>
      </c>
      <c r="BE28" s="90">
        <f t="shared" si="23"/>
        <v>202.75923437368309</v>
      </c>
      <c r="BF28" s="88">
        <f t="shared" si="30"/>
        <v>0</v>
      </c>
      <c r="BG28" s="88">
        <f t="shared" si="24"/>
        <v>0</v>
      </c>
      <c r="BH28" s="88"/>
      <c r="BI28" s="91">
        <f>IF((C28-Resultados!$E$16)&gt;0,C28-Resultados!$E$16,0)</f>
        <v>11.021731578313194</v>
      </c>
      <c r="BJ28" s="89">
        <f>IF((D28-Resultados!$F$16)&gt;0,D28-Resultados!$F$16,0)</f>
        <v>17.285126516654177</v>
      </c>
      <c r="BK28" s="89">
        <f>IF((E28-Resultados!$G$16)&gt;0,E28-Resultados!$G$16,0)</f>
        <v>13.314029389301474</v>
      </c>
      <c r="BL28" s="89">
        <f>IF((F28-Resultados!$H$16)&gt;0,F28-Resultados!$H$16,0)</f>
        <v>13.008547363897392</v>
      </c>
      <c r="BM28" s="89">
        <f>IF((G28-Resultados!$I$16)&gt;0,G28-Resultados!$I$16,0)</f>
        <v>10.472750115280611</v>
      </c>
      <c r="BN28" s="89">
        <f>IF((H28-Resultados!$J$16)&gt;0,H28-Resultados!$J$16,0)</f>
        <v>11.090665412235609</v>
      </c>
      <c r="BO28" s="89">
        <f>IF((I28-Resultados!$K$16)&gt;0,I28-Resultados!$K$16,0)</f>
        <v>9.1905549640836028</v>
      </c>
      <c r="BP28" s="89">
        <f>IF((J28-Resultados!$L$16)&gt;0,J28-Resultados!$L$16,0)</f>
        <v>2.3161358489715838</v>
      </c>
      <c r="BQ28" s="89">
        <f>IF((K28-Resultados!$M$16)&gt;0,K28-Resultados!$M$16,0)</f>
        <v>2.2028832741188324</v>
      </c>
      <c r="BR28" s="89">
        <f>IF((L28-Resultados!$N$16)&gt;0,L28-Resultados!$N$16,0)</f>
        <v>0</v>
      </c>
      <c r="BS28" s="89">
        <f>IF((M28-Resultados!$O$16)&gt;0,M28-Resultados!$O$16,0)</f>
        <v>0</v>
      </c>
      <c r="BT28" s="89">
        <f>IF((N28-Resultados!$P$16)&gt;0,N28-Resultados!$P$16,0)</f>
        <v>0</v>
      </c>
      <c r="BU28" s="89">
        <f>IF((O28-Resultados!$Q$16)&gt;0,O28-Resultados!$Q$16,0)</f>
        <v>0</v>
      </c>
      <c r="BV28" s="89">
        <f>IF((P28-Resultados!$R$16)&gt;0,P28-Resultados!$R$16,0)</f>
        <v>0</v>
      </c>
      <c r="BW28" s="89">
        <f>IF((Q28-Resultados!$S$16)&gt;0,Q28-Resultados!$S$16,0)</f>
        <v>0.60089771969161632</v>
      </c>
      <c r="BX28" s="89">
        <f>IF((R28-Resultados!$T$16)&gt;0,R28-Resultados!$T$16,0)</f>
        <v>4.601478105735481</v>
      </c>
      <c r="BY28" s="90">
        <f t="shared" si="25"/>
        <v>95.104800288283585</v>
      </c>
      <c r="BZ28" s="88">
        <f t="shared" si="31"/>
        <v>0</v>
      </c>
      <c r="CA28" s="88">
        <f t="shared" si="26"/>
        <v>0</v>
      </c>
      <c r="CB28" s="88"/>
      <c r="CC28" s="91">
        <f>IF((C28-Resultados!$E$17)&gt;0,C28-Resultados!$E$17,0)</f>
        <v>30.121731578313195</v>
      </c>
      <c r="CD28" s="89">
        <f>IF((D28-Resultados!$F$17)&gt;0,D28-Resultados!$F$17,0)</f>
        <v>33.385126516654182</v>
      </c>
      <c r="CE28" s="89">
        <f>IF((E28-Resultados!$G$17)&gt;0,E28-Resultados!$G$17,0)</f>
        <v>26.714029389301473</v>
      </c>
      <c r="CF28" s="89">
        <f>IF((F28-Resultados!$H$17)&gt;0,F28-Resultados!$H$17,0)</f>
        <v>23.908547363897391</v>
      </c>
      <c r="CG28" s="89">
        <f>IF((G28-Resultados!$I$17)&gt;0,G28-Resultados!$I$17,0)</f>
        <v>19.072750115280613</v>
      </c>
      <c r="CH28" s="89">
        <f>IF((H28-Resultados!$J$17)&gt;0,H28-Resultados!$J$17,0)</f>
        <v>17.69066541223561</v>
      </c>
      <c r="CI28" s="89">
        <f>IF((I28-Resultados!$K$17)&gt;0,I28-Resultados!$K$17,0)</f>
        <v>13.9905549640836</v>
      </c>
      <c r="CJ28" s="89">
        <f>IF((J28-Resultados!$L$17)&gt;0,J28-Resultados!$L$17,0)</f>
        <v>5.5161358489715866</v>
      </c>
      <c r="CK28" s="89">
        <f>IF((K28-Resultados!$M$17)&gt;0,K28-Resultados!$M$17,0)</f>
        <v>4.102883274118831</v>
      </c>
      <c r="CL28" s="89">
        <f>IF((L28-Resultados!$N$17)&gt;0,L28-Resultados!$N$17,0)</f>
        <v>0.7353289615775509</v>
      </c>
      <c r="CM28" s="89">
        <f>IF((M28-Resultados!$O$17)&gt;0,M28-Resultados!$O$17,0)</f>
        <v>0</v>
      </c>
      <c r="CN28" s="89">
        <f>IF((N28-Resultados!$P$17)&gt;0,N28-Resultados!$P$17,0)</f>
        <v>0</v>
      </c>
      <c r="CO28" s="89">
        <f>IF((O28-Resultados!$Q$17)&gt;0,O28-Resultados!$Q$17,0)</f>
        <v>0</v>
      </c>
      <c r="CP28" s="89">
        <f>IF((P28-Resultados!$R$17)&gt;0,P28-Resultados!$R$17,0)</f>
        <v>0</v>
      </c>
      <c r="CQ28" s="89">
        <f>IF((Q28-Resultados!$S$17)&gt;0,Q28-Resultados!$S$17,0)</f>
        <v>0</v>
      </c>
      <c r="CR28" s="89">
        <f>IF((R28-Resultados!$T$17)&gt;0,R28-Resultados!$T$17,0)</f>
        <v>3.4014781057354782</v>
      </c>
      <c r="CS28" s="90">
        <f t="shared" si="27"/>
        <v>178.63923153016947</v>
      </c>
      <c r="CT28" s="88">
        <f t="shared" si="32"/>
        <v>0</v>
      </c>
      <c r="CU28" s="88">
        <f t="shared" si="28"/>
        <v>0</v>
      </c>
    </row>
    <row r="29" spans="1:99" ht="14.25">
      <c r="A29" s="71"/>
      <c r="B29" s="83">
        <v>-7</v>
      </c>
      <c r="C29" s="92">
        <f t="shared" si="4"/>
        <v>40</v>
      </c>
      <c r="D29" s="93">
        <f t="shared" si="5"/>
        <v>43</v>
      </c>
      <c r="E29" s="93">
        <f t="shared" si="6"/>
        <v>46</v>
      </c>
      <c r="F29" s="93">
        <f t="shared" si="7"/>
        <v>49</v>
      </c>
      <c r="G29" s="93">
        <f t="shared" si="8"/>
        <v>52</v>
      </c>
      <c r="H29" s="93">
        <f t="shared" si="9"/>
        <v>55</v>
      </c>
      <c r="I29" s="93">
        <f t="shared" si="10"/>
        <v>58</v>
      </c>
      <c r="J29" s="93">
        <f t="shared" si="11"/>
        <v>59</v>
      </c>
      <c r="K29" s="93">
        <f t="shared" si="12"/>
        <v>60</v>
      </c>
      <c r="L29" s="93">
        <f t="shared" si="13"/>
        <v>61</v>
      </c>
      <c r="M29" s="93">
        <f t="shared" si="14"/>
        <v>62</v>
      </c>
      <c r="N29" s="93">
        <f t="shared" si="15"/>
        <v>63</v>
      </c>
      <c r="O29" s="93">
        <f t="shared" si="16"/>
        <v>63</v>
      </c>
      <c r="P29" s="93">
        <f t="shared" si="17"/>
        <v>63</v>
      </c>
      <c r="Q29" s="93">
        <f t="shared" si="18"/>
        <v>63</v>
      </c>
      <c r="R29" s="93">
        <f t="shared" si="19"/>
        <v>63</v>
      </c>
      <c r="S29" s="94">
        <f t="shared" si="20"/>
        <v>63</v>
      </c>
      <c r="U29" s="69">
        <f>IF((C29-Resultados!$E$13)&gt;0,C29-Resultados!$E$13,0)</f>
        <v>12.089990338631694</v>
      </c>
      <c r="V29" s="69">
        <f>IF((D29-Resultados!$F$13)&gt;0,D29-Resultados!$F$13,0)</f>
        <v>18.35338527697267</v>
      </c>
      <c r="W29" s="69">
        <f>IF((E29-Resultados!$G$13)&gt;0,E29-Resultados!$G$13,0)</f>
        <v>14.38228814961996</v>
      </c>
      <c r="X29" s="69">
        <f>IF((F29-Resultados!$H$13)&gt;0,F29-Resultados!$H$13,0)</f>
        <v>14.076806124215885</v>
      </c>
      <c r="Y29" s="69">
        <f>IF((G29-Resultados!$I$13)&gt;0,G29-Resultados!$I$13,0)</f>
        <v>11.541008875599111</v>
      </c>
      <c r="Z29" s="69">
        <f>IF((H29-Resultados!$J$13)&gt;0,H29-Resultados!$J$13,0)</f>
        <v>12.158924172554109</v>
      </c>
      <c r="AA29" s="69">
        <f>IF((I29-Resultados!$K$13)&gt;0,I29-Resultados!$K$13,0)</f>
        <v>10.258813724402103</v>
      </c>
      <c r="AB29" s="69">
        <f>IF((J29-Resultados!$L$13)&gt;0,J29-Resultados!$L$13,0)</f>
        <v>3.3843946092900836</v>
      </c>
      <c r="AC29" s="69">
        <f>IF((K29-Resultados!$M$13)&gt;0,K29-Resultados!$M$13,0)</f>
        <v>3.2711420344373323</v>
      </c>
      <c r="AD29" s="69">
        <f>IF((L29-Resultados!$N$13)&gt;0,L29-Resultados!$N$13,0)</f>
        <v>1.0035877218960536</v>
      </c>
      <c r="AE29" s="69">
        <f>IF((M29-Resultados!$O$13)&gt;0,M29-Resultados!$O$13,0)</f>
        <v>0</v>
      </c>
      <c r="AF29" s="69">
        <f>IF((N29-Resultados!$P$13)&gt;0,N29-Resultados!$P$13,0)</f>
        <v>0</v>
      </c>
      <c r="AG29" s="69">
        <f>IF((O29-Resultados!$Q$13)&gt;0,O29-Resultados!$Q$13,0)</f>
        <v>0</v>
      </c>
      <c r="AH29" s="69">
        <f>IF((P29-Resultados!$R$13)&gt;0,P29-Resultados!$R$13,0)</f>
        <v>0</v>
      </c>
      <c r="AI29" s="69">
        <f>IF((Q29-Resultados!$S$13)&gt;0,Q29-Resultados!$S$13,0)</f>
        <v>1.6691564800101162</v>
      </c>
      <c r="AJ29" s="69">
        <f>IF((R29-Resultados!$T$13)&gt;0,R29-Resultados!$T$13,0)</f>
        <v>5.6697368660539809</v>
      </c>
      <c r="AK29" s="87">
        <f t="shared" si="21"/>
        <v>107.85923437368309</v>
      </c>
      <c r="AL29" s="88">
        <f t="shared" si="29"/>
        <v>0</v>
      </c>
      <c r="AM29" s="88">
        <f t="shared" si="22"/>
        <v>0</v>
      </c>
      <c r="AN29" s="88"/>
      <c r="AO29" s="332">
        <f>IF((C29-Resultados!$E$14)&gt;0,C29-Resultados!$E$14,0)</f>
        <v>31.189990338631695</v>
      </c>
      <c r="AP29" s="333">
        <f>IF((D29-Resultados!$F$14)&gt;0,D29-Resultados!$F$14,0)</f>
        <v>34.453385276972668</v>
      </c>
      <c r="AQ29" s="333">
        <f>IF((E29-Resultados!$G$14)&gt;0,E29-Resultados!$G$14,0)</f>
        <v>27.782288149619959</v>
      </c>
      <c r="AR29" s="333">
        <f>IF((F29-Resultados!$H$14)&gt;0,F29-Resultados!$H$14,0)</f>
        <v>24.976806124215884</v>
      </c>
      <c r="AS29" s="333">
        <f>IF((G29-Resultados!$I$14)&gt;0,G29-Resultados!$I$14,0)</f>
        <v>20.141008875599113</v>
      </c>
      <c r="AT29" s="333">
        <f>IF((H29-Resultados!$J$14)&gt;0,H29-Resultados!$J$14,0)</f>
        <v>18.75892417255411</v>
      </c>
      <c r="AU29" s="333">
        <f>IF((I29-Resultados!$K$14)&gt;0,I29-Resultados!$K$14,0)</f>
        <v>15.0588137244021</v>
      </c>
      <c r="AV29" s="333">
        <f>IF((J29-Resultados!$L$14)&gt;0,J29-Resultados!$L$14,0)</f>
        <v>6.5843946092900865</v>
      </c>
      <c r="AW29" s="333">
        <f>IF((K29-Resultados!$M$14)&gt;0,K29-Resultados!$M$14,0)</f>
        <v>5.1711420344373309</v>
      </c>
      <c r="AX29" s="333">
        <f>IF((L29-Resultados!$N$14)&gt;0,L29-Resultados!$N$14,0)</f>
        <v>1.8035877218960508</v>
      </c>
      <c r="AY29" s="333">
        <f>IF((M29-Resultados!$O$14)&gt;0,M29-Resultados!$O$14,0)</f>
        <v>0</v>
      </c>
      <c r="AZ29" s="333">
        <f>IF((N29-Resultados!$P$14)&gt;0,N29-Resultados!$P$14,0)</f>
        <v>0</v>
      </c>
      <c r="BA29" s="333">
        <f>IF((O29-Resultados!$Q$14)&gt;0,O29-Resultados!$Q$14,0)</f>
        <v>0</v>
      </c>
      <c r="BB29" s="333">
        <f>IF((P29-Resultados!$R$14)&gt;0,P29-Resultados!$R$14,0)</f>
        <v>0</v>
      </c>
      <c r="BC29" s="333">
        <f>IF((Q29-Resultados!$S$14)&gt;0,Q29-Resultados!$S$14,0)</f>
        <v>0.36915648001011903</v>
      </c>
      <c r="BD29" s="333">
        <f>IF((R29-Resultados!$T$14)&gt;0,R29-Resultados!$T$14,0)</f>
        <v>4.469736866053978</v>
      </c>
      <c r="BE29" s="90">
        <f t="shared" si="23"/>
        <v>190.75923437368309</v>
      </c>
      <c r="BF29" s="88">
        <f t="shared" si="30"/>
        <v>0</v>
      </c>
      <c r="BG29" s="88">
        <f t="shared" si="24"/>
        <v>0</v>
      </c>
      <c r="BH29" s="88"/>
      <c r="BI29" s="91">
        <f>IF((C29-Resultados!$E$16)&gt;0,C29-Resultados!$E$16,0)</f>
        <v>10.021731578313194</v>
      </c>
      <c r="BJ29" s="89">
        <f>IF((D29-Resultados!$F$16)&gt;0,D29-Resultados!$F$16,0)</f>
        <v>16.285126516654177</v>
      </c>
      <c r="BK29" s="89">
        <f>IF((E29-Resultados!$G$16)&gt;0,E29-Resultados!$G$16,0)</f>
        <v>12.314029389301474</v>
      </c>
      <c r="BL29" s="89">
        <f>IF((F29-Resultados!$H$16)&gt;0,F29-Resultados!$H$16,0)</f>
        <v>12.008547363897392</v>
      </c>
      <c r="BM29" s="89">
        <f>IF((G29-Resultados!$I$16)&gt;0,G29-Resultados!$I$16,0)</f>
        <v>9.4727501152806113</v>
      </c>
      <c r="BN29" s="89">
        <f>IF((H29-Resultados!$J$16)&gt;0,H29-Resultados!$J$16,0)</f>
        <v>10.090665412235609</v>
      </c>
      <c r="BO29" s="89">
        <f>IF((I29-Resultados!$K$16)&gt;0,I29-Resultados!$K$16,0)</f>
        <v>8.1905549640836028</v>
      </c>
      <c r="BP29" s="89">
        <f>IF((J29-Resultados!$L$16)&gt;0,J29-Resultados!$L$16,0)</f>
        <v>1.3161358489715838</v>
      </c>
      <c r="BQ29" s="89">
        <f>IF((K29-Resultados!$M$16)&gt;0,K29-Resultados!$M$16,0)</f>
        <v>1.2028832741188324</v>
      </c>
      <c r="BR29" s="89">
        <f>IF((L29-Resultados!$N$16)&gt;0,L29-Resultados!$N$16,0)</f>
        <v>0</v>
      </c>
      <c r="BS29" s="89">
        <f>IF((M29-Resultados!$O$16)&gt;0,M29-Resultados!$O$16,0)</f>
        <v>0</v>
      </c>
      <c r="BT29" s="89">
        <f>IF((N29-Resultados!$P$16)&gt;0,N29-Resultados!$P$16,0)</f>
        <v>0</v>
      </c>
      <c r="BU29" s="89">
        <f>IF((O29-Resultados!$Q$16)&gt;0,O29-Resultados!$Q$16,0)</f>
        <v>0</v>
      </c>
      <c r="BV29" s="89">
        <f>IF((P29-Resultados!$R$16)&gt;0,P29-Resultados!$R$16,0)</f>
        <v>0</v>
      </c>
      <c r="BW29" s="89">
        <f>IF((Q29-Resultados!$S$16)&gt;0,Q29-Resultados!$S$16,0)</f>
        <v>0</v>
      </c>
      <c r="BX29" s="89">
        <f>IF((R29-Resultados!$T$16)&gt;0,R29-Resultados!$T$16,0)</f>
        <v>3.601478105735481</v>
      </c>
      <c r="BY29" s="90">
        <f t="shared" si="25"/>
        <v>84.503902568591968</v>
      </c>
      <c r="BZ29" s="88">
        <f t="shared" si="31"/>
        <v>0</v>
      </c>
      <c r="CA29" s="88">
        <f t="shared" si="26"/>
        <v>0</v>
      </c>
      <c r="CB29" s="88"/>
      <c r="CC29" s="91">
        <f>IF((C29-Resultados!$E$17)&gt;0,C29-Resultados!$E$17,0)</f>
        <v>29.121731578313195</v>
      </c>
      <c r="CD29" s="89">
        <f>IF((D29-Resultados!$F$17)&gt;0,D29-Resultados!$F$17,0)</f>
        <v>32.385126516654182</v>
      </c>
      <c r="CE29" s="89">
        <f>IF((E29-Resultados!$G$17)&gt;0,E29-Resultados!$G$17,0)</f>
        <v>25.714029389301473</v>
      </c>
      <c r="CF29" s="89">
        <f>IF((F29-Resultados!$H$17)&gt;0,F29-Resultados!$H$17,0)</f>
        <v>22.908547363897391</v>
      </c>
      <c r="CG29" s="89">
        <f>IF((G29-Resultados!$I$17)&gt;0,G29-Resultados!$I$17,0)</f>
        <v>18.072750115280613</v>
      </c>
      <c r="CH29" s="89">
        <f>IF((H29-Resultados!$J$17)&gt;0,H29-Resultados!$J$17,0)</f>
        <v>16.69066541223561</v>
      </c>
      <c r="CI29" s="89">
        <f>IF((I29-Resultados!$K$17)&gt;0,I29-Resultados!$K$17,0)</f>
        <v>12.9905549640836</v>
      </c>
      <c r="CJ29" s="89">
        <f>IF((J29-Resultados!$L$17)&gt;0,J29-Resultados!$L$17,0)</f>
        <v>4.5161358489715866</v>
      </c>
      <c r="CK29" s="89">
        <f>IF((K29-Resultados!$M$17)&gt;0,K29-Resultados!$M$17,0)</f>
        <v>3.102883274118831</v>
      </c>
      <c r="CL29" s="89">
        <f>IF((L29-Resultados!$N$17)&gt;0,L29-Resultados!$N$17,0)</f>
        <v>0</v>
      </c>
      <c r="CM29" s="89">
        <f>IF((M29-Resultados!$O$17)&gt;0,M29-Resultados!$O$17,0)</f>
        <v>0</v>
      </c>
      <c r="CN29" s="89">
        <f>IF((N29-Resultados!$P$17)&gt;0,N29-Resultados!$P$17,0)</f>
        <v>0</v>
      </c>
      <c r="CO29" s="89">
        <f>IF((O29-Resultados!$Q$17)&gt;0,O29-Resultados!$Q$17,0)</f>
        <v>0</v>
      </c>
      <c r="CP29" s="89">
        <f>IF((P29-Resultados!$R$17)&gt;0,P29-Resultados!$R$17,0)</f>
        <v>0</v>
      </c>
      <c r="CQ29" s="89">
        <f>IF((Q29-Resultados!$S$17)&gt;0,Q29-Resultados!$S$17,0)</f>
        <v>0</v>
      </c>
      <c r="CR29" s="89">
        <f>IF((R29-Resultados!$T$17)&gt;0,R29-Resultados!$T$17,0)</f>
        <v>2.4014781057354782</v>
      </c>
      <c r="CS29" s="90">
        <f t="shared" si="27"/>
        <v>167.90390256859189</v>
      </c>
      <c r="CT29" s="88">
        <f t="shared" si="32"/>
        <v>0</v>
      </c>
      <c r="CU29" s="88">
        <f t="shared" si="28"/>
        <v>0</v>
      </c>
    </row>
    <row r="30" spans="1:99" ht="14.25">
      <c r="A30" s="71"/>
      <c r="B30" s="83">
        <v>-6</v>
      </c>
      <c r="C30" s="92">
        <f t="shared" si="4"/>
        <v>39</v>
      </c>
      <c r="D30" s="93">
        <f t="shared" si="5"/>
        <v>42</v>
      </c>
      <c r="E30" s="93">
        <f t="shared" si="6"/>
        <v>45</v>
      </c>
      <c r="F30" s="93">
        <f t="shared" si="7"/>
        <v>48</v>
      </c>
      <c r="G30" s="93">
        <f t="shared" si="8"/>
        <v>51</v>
      </c>
      <c r="H30" s="93">
        <f t="shared" si="9"/>
        <v>54</v>
      </c>
      <c r="I30" s="93">
        <f t="shared" si="10"/>
        <v>57</v>
      </c>
      <c r="J30" s="93">
        <f t="shared" si="11"/>
        <v>58</v>
      </c>
      <c r="K30" s="93">
        <f t="shared" si="12"/>
        <v>59</v>
      </c>
      <c r="L30" s="93">
        <f t="shared" si="13"/>
        <v>60</v>
      </c>
      <c r="M30" s="93">
        <f t="shared" si="14"/>
        <v>61</v>
      </c>
      <c r="N30" s="93">
        <f t="shared" si="15"/>
        <v>62</v>
      </c>
      <c r="O30" s="93">
        <f t="shared" si="16"/>
        <v>62</v>
      </c>
      <c r="P30" s="93">
        <f t="shared" si="17"/>
        <v>62</v>
      </c>
      <c r="Q30" s="93">
        <f t="shared" si="18"/>
        <v>62</v>
      </c>
      <c r="R30" s="93">
        <f t="shared" si="19"/>
        <v>62</v>
      </c>
      <c r="S30" s="94">
        <f t="shared" si="20"/>
        <v>62</v>
      </c>
      <c r="U30" s="69">
        <f>IF((C30-Resultados!$E$13)&gt;0,C30-Resultados!$E$13,0)</f>
        <v>11.089990338631694</v>
      </c>
      <c r="V30" s="69">
        <f>IF((D30-Resultados!$F$13)&gt;0,D30-Resultados!$F$13,0)</f>
        <v>17.35338527697267</v>
      </c>
      <c r="W30" s="69">
        <f>IF((E30-Resultados!$G$13)&gt;0,E30-Resultados!$G$13,0)</f>
        <v>13.38228814961996</v>
      </c>
      <c r="X30" s="69">
        <f>IF((F30-Resultados!$H$13)&gt;0,F30-Resultados!$H$13,0)</f>
        <v>13.076806124215885</v>
      </c>
      <c r="Y30" s="69">
        <f>IF((G30-Resultados!$I$13)&gt;0,G30-Resultados!$I$13,0)</f>
        <v>10.541008875599111</v>
      </c>
      <c r="Z30" s="69">
        <f>IF((H30-Resultados!$J$13)&gt;0,H30-Resultados!$J$13,0)</f>
        <v>11.158924172554109</v>
      </c>
      <c r="AA30" s="69">
        <f>IF((I30-Resultados!$K$13)&gt;0,I30-Resultados!$K$13,0)</f>
        <v>9.2588137244021027</v>
      </c>
      <c r="AB30" s="69">
        <f>IF((J30-Resultados!$L$13)&gt;0,J30-Resultados!$L$13,0)</f>
        <v>2.3843946092900836</v>
      </c>
      <c r="AC30" s="69">
        <f>IF((K30-Resultados!$M$13)&gt;0,K30-Resultados!$M$13,0)</f>
        <v>2.2711420344373323</v>
      </c>
      <c r="AD30" s="69">
        <f>IF((L30-Resultados!$N$13)&gt;0,L30-Resultados!$N$13,0)</f>
        <v>3.5877218960536084E-3</v>
      </c>
      <c r="AE30" s="69">
        <f>IF((M30-Resultados!$O$13)&gt;0,M30-Resultados!$O$13,0)</f>
        <v>0</v>
      </c>
      <c r="AF30" s="69">
        <f>IF((N30-Resultados!$P$13)&gt;0,N30-Resultados!$P$13,0)</f>
        <v>0</v>
      </c>
      <c r="AG30" s="69">
        <f>IF((O30-Resultados!$Q$13)&gt;0,O30-Resultados!$Q$13,0)</f>
        <v>0</v>
      </c>
      <c r="AH30" s="69">
        <f>IF((P30-Resultados!$R$13)&gt;0,P30-Resultados!$R$13,0)</f>
        <v>0</v>
      </c>
      <c r="AI30" s="69">
        <f>IF((Q30-Resultados!$S$13)&gt;0,Q30-Resultados!$S$13,0)</f>
        <v>0.66915648001011618</v>
      </c>
      <c r="AJ30" s="69">
        <f>IF((R30-Resultados!$T$13)&gt;0,R30-Resultados!$T$13,0)</f>
        <v>4.6697368660539809</v>
      </c>
      <c r="AK30" s="87">
        <f t="shared" si="21"/>
        <v>95.859234373683094</v>
      </c>
      <c r="AL30" s="88">
        <f t="shared" si="29"/>
        <v>0</v>
      </c>
      <c r="AM30" s="88">
        <f t="shared" si="22"/>
        <v>0</v>
      </c>
      <c r="AN30" s="88"/>
      <c r="AO30" s="332">
        <f>IF((C30-Resultados!$E$14)&gt;0,C30-Resultados!$E$14,0)</f>
        <v>30.189990338631695</v>
      </c>
      <c r="AP30" s="333">
        <f>IF((D30-Resultados!$F$14)&gt;0,D30-Resultados!$F$14,0)</f>
        <v>33.453385276972668</v>
      </c>
      <c r="AQ30" s="333">
        <f>IF((E30-Resultados!$G$14)&gt;0,E30-Resultados!$G$14,0)</f>
        <v>26.782288149619959</v>
      </c>
      <c r="AR30" s="333">
        <f>IF((F30-Resultados!$H$14)&gt;0,F30-Resultados!$H$14,0)</f>
        <v>23.976806124215884</v>
      </c>
      <c r="AS30" s="333">
        <f>IF((G30-Resultados!$I$14)&gt;0,G30-Resultados!$I$14,0)</f>
        <v>19.141008875599113</v>
      </c>
      <c r="AT30" s="333">
        <f>IF((H30-Resultados!$J$14)&gt;0,H30-Resultados!$J$14,0)</f>
        <v>17.75892417255411</v>
      </c>
      <c r="AU30" s="333">
        <f>IF((I30-Resultados!$K$14)&gt;0,I30-Resultados!$K$14,0)</f>
        <v>14.0588137244021</v>
      </c>
      <c r="AV30" s="333">
        <f>IF((J30-Resultados!$L$14)&gt;0,J30-Resultados!$L$14,0)</f>
        <v>5.5843946092900865</v>
      </c>
      <c r="AW30" s="333">
        <f>IF((K30-Resultados!$M$14)&gt;0,K30-Resultados!$M$14,0)</f>
        <v>4.1711420344373309</v>
      </c>
      <c r="AX30" s="333">
        <f>IF((L30-Resultados!$N$14)&gt;0,L30-Resultados!$N$14,0)</f>
        <v>0.80358772189605077</v>
      </c>
      <c r="AY30" s="333">
        <f>IF((M30-Resultados!$O$14)&gt;0,M30-Resultados!$O$14,0)</f>
        <v>0</v>
      </c>
      <c r="AZ30" s="333">
        <f>IF((N30-Resultados!$P$14)&gt;0,N30-Resultados!$P$14,0)</f>
        <v>0</v>
      </c>
      <c r="BA30" s="333">
        <f>IF((O30-Resultados!$Q$14)&gt;0,O30-Resultados!$Q$14,0)</f>
        <v>0</v>
      </c>
      <c r="BB30" s="333">
        <f>IF((P30-Resultados!$R$14)&gt;0,P30-Resultados!$R$14,0)</f>
        <v>0</v>
      </c>
      <c r="BC30" s="333">
        <f>IF((Q30-Resultados!$S$14)&gt;0,Q30-Resultados!$S$14,0)</f>
        <v>0</v>
      </c>
      <c r="BD30" s="333">
        <f>IF((R30-Resultados!$T$14)&gt;0,R30-Resultados!$T$14,0)</f>
        <v>3.469736866053978</v>
      </c>
      <c r="BE30" s="90">
        <f t="shared" si="23"/>
        <v>179.39007789367295</v>
      </c>
      <c r="BF30" s="88">
        <f t="shared" si="30"/>
        <v>0</v>
      </c>
      <c r="BG30" s="88">
        <f t="shared" si="24"/>
        <v>0</v>
      </c>
      <c r="BH30" s="88"/>
      <c r="BI30" s="91">
        <f>IF((C30-Resultados!$E$16)&gt;0,C30-Resultados!$E$16,0)</f>
        <v>9.0217315783131937</v>
      </c>
      <c r="BJ30" s="89">
        <f>IF((D30-Resultados!$F$16)&gt;0,D30-Resultados!$F$16,0)</f>
        <v>15.285126516654177</v>
      </c>
      <c r="BK30" s="89">
        <f>IF((E30-Resultados!$G$16)&gt;0,E30-Resultados!$G$16,0)</f>
        <v>11.314029389301474</v>
      </c>
      <c r="BL30" s="89">
        <f>IF((F30-Resultados!$H$16)&gt;0,F30-Resultados!$H$16,0)</f>
        <v>11.008547363897392</v>
      </c>
      <c r="BM30" s="89">
        <f>IF((G30-Resultados!$I$16)&gt;0,G30-Resultados!$I$16,0)</f>
        <v>8.4727501152806113</v>
      </c>
      <c r="BN30" s="89">
        <f>IF((H30-Resultados!$J$16)&gt;0,H30-Resultados!$J$16,0)</f>
        <v>9.0906654122356088</v>
      </c>
      <c r="BO30" s="89">
        <f>IF((I30-Resultados!$K$16)&gt;0,I30-Resultados!$K$16,0)</f>
        <v>7.1905549640836028</v>
      </c>
      <c r="BP30" s="89">
        <f>IF((J30-Resultados!$L$16)&gt;0,J30-Resultados!$L$16,0)</f>
        <v>0.31613584897158375</v>
      </c>
      <c r="BQ30" s="89">
        <f>IF((K30-Resultados!$M$16)&gt;0,K30-Resultados!$M$16,0)</f>
        <v>0.20288327411883245</v>
      </c>
      <c r="BR30" s="89">
        <f>IF((L30-Resultados!$N$16)&gt;0,L30-Resultados!$N$16,0)</f>
        <v>0</v>
      </c>
      <c r="BS30" s="89">
        <f>IF((M30-Resultados!$O$16)&gt;0,M30-Resultados!$O$16,0)</f>
        <v>0</v>
      </c>
      <c r="BT30" s="89">
        <f>IF((N30-Resultados!$P$16)&gt;0,N30-Resultados!$P$16,0)</f>
        <v>0</v>
      </c>
      <c r="BU30" s="89">
        <f>IF((O30-Resultados!$Q$16)&gt;0,O30-Resultados!$Q$16,0)</f>
        <v>0</v>
      </c>
      <c r="BV30" s="89">
        <f>IF((P30-Resultados!$R$16)&gt;0,P30-Resultados!$R$16,0)</f>
        <v>0</v>
      </c>
      <c r="BW30" s="89">
        <f>IF((Q30-Resultados!$S$16)&gt;0,Q30-Resultados!$S$16,0)</f>
        <v>0</v>
      </c>
      <c r="BX30" s="89">
        <f>IF((R30-Resultados!$T$16)&gt;0,R30-Resultados!$T$16,0)</f>
        <v>2.601478105735481</v>
      </c>
      <c r="BY30" s="90">
        <f t="shared" si="25"/>
        <v>74.503902568591968</v>
      </c>
      <c r="BZ30" s="88">
        <f t="shared" si="31"/>
        <v>0</v>
      </c>
      <c r="CA30" s="88">
        <f t="shared" si="26"/>
        <v>0</v>
      </c>
      <c r="CB30" s="88"/>
      <c r="CC30" s="91">
        <f>IF((C30-Resultados!$E$17)&gt;0,C30-Resultados!$E$17,0)</f>
        <v>28.121731578313195</v>
      </c>
      <c r="CD30" s="89">
        <f>IF((D30-Resultados!$F$17)&gt;0,D30-Resultados!$F$17,0)</f>
        <v>31.385126516654179</v>
      </c>
      <c r="CE30" s="89">
        <f>IF((E30-Resultados!$G$17)&gt;0,E30-Resultados!$G$17,0)</f>
        <v>24.714029389301473</v>
      </c>
      <c r="CF30" s="89">
        <f>IF((F30-Resultados!$H$17)&gt;0,F30-Resultados!$H$17,0)</f>
        <v>21.908547363897391</v>
      </c>
      <c r="CG30" s="89">
        <f>IF((G30-Resultados!$I$17)&gt;0,G30-Resultados!$I$17,0)</f>
        <v>17.072750115280613</v>
      </c>
      <c r="CH30" s="89">
        <f>IF((H30-Resultados!$J$17)&gt;0,H30-Resultados!$J$17,0)</f>
        <v>15.69066541223561</v>
      </c>
      <c r="CI30" s="89">
        <f>IF((I30-Resultados!$K$17)&gt;0,I30-Resultados!$K$17,0)</f>
        <v>11.9905549640836</v>
      </c>
      <c r="CJ30" s="89">
        <f>IF((J30-Resultados!$L$17)&gt;0,J30-Resultados!$L$17,0)</f>
        <v>3.5161358489715866</v>
      </c>
      <c r="CK30" s="89">
        <f>IF((K30-Resultados!$M$17)&gt;0,K30-Resultados!$M$17,0)</f>
        <v>2.102883274118831</v>
      </c>
      <c r="CL30" s="89">
        <f>IF((L30-Resultados!$N$17)&gt;0,L30-Resultados!$N$17,0)</f>
        <v>0</v>
      </c>
      <c r="CM30" s="89">
        <f>IF((M30-Resultados!$O$17)&gt;0,M30-Resultados!$O$17,0)</f>
        <v>0</v>
      </c>
      <c r="CN30" s="89">
        <f>IF((N30-Resultados!$P$17)&gt;0,N30-Resultados!$P$17,0)</f>
        <v>0</v>
      </c>
      <c r="CO30" s="89">
        <f>IF((O30-Resultados!$Q$17)&gt;0,O30-Resultados!$Q$17,0)</f>
        <v>0</v>
      </c>
      <c r="CP30" s="89">
        <f>IF((P30-Resultados!$R$17)&gt;0,P30-Resultados!$R$17,0)</f>
        <v>0</v>
      </c>
      <c r="CQ30" s="89">
        <f>IF((Q30-Resultados!$S$17)&gt;0,Q30-Resultados!$S$17,0)</f>
        <v>0</v>
      </c>
      <c r="CR30" s="89">
        <f>IF((R30-Resultados!$T$17)&gt;0,R30-Resultados!$T$17,0)</f>
        <v>1.4014781057354782</v>
      </c>
      <c r="CS30" s="90">
        <f t="shared" si="27"/>
        <v>157.90390256859195</v>
      </c>
      <c r="CT30" s="88">
        <f t="shared" si="32"/>
        <v>0</v>
      </c>
      <c r="CU30" s="88">
        <f t="shared" si="28"/>
        <v>0</v>
      </c>
    </row>
    <row r="31" spans="1:99" ht="15">
      <c r="A31" s="71"/>
      <c r="B31" s="83">
        <v>-5</v>
      </c>
      <c r="C31" s="92">
        <f t="shared" si="4"/>
        <v>38</v>
      </c>
      <c r="D31" s="93">
        <f t="shared" si="5"/>
        <v>41</v>
      </c>
      <c r="E31" s="93">
        <f t="shared" si="6"/>
        <v>44</v>
      </c>
      <c r="F31" s="93">
        <f t="shared" si="7"/>
        <v>47</v>
      </c>
      <c r="G31" s="93">
        <f t="shared" si="8"/>
        <v>50</v>
      </c>
      <c r="H31" s="93">
        <f t="shared" si="9"/>
        <v>53</v>
      </c>
      <c r="I31" s="93">
        <f t="shared" si="10"/>
        <v>56</v>
      </c>
      <c r="J31" s="93">
        <f t="shared" si="11"/>
        <v>57</v>
      </c>
      <c r="K31" s="93">
        <f t="shared" si="12"/>
        <v>58</v>
      </c>
      <c r="L31" s="93">
        <f t="shared" si="13"/>
        <v>59</v>
      </c>
      <c r="M31" s="93">
        <f t="shared" si="14"/>
        <v>60</v>
      </c>
      <c r="N31" s="93">
        <f t="shared" si="15"/>
        <v>61</v>
      </c>
      <c r="O31" s="93">
        <f t="shared" si="16"/>
        <v>61</v>
      </c>
      <c r="P31" s="93">
        <f t="shared" si="17"/>
        <v>61</v>
      </c>
      <c r="Q31" s="93">
        <f t="shared" si="18"/>
        <v>61</v>
      </c>
      <c r="R31" s="93">
        <f t="shared" si="19"/>
        <v>61</v>
      </c>
      <c r="S31" s="94">
        <f t="shared" si="20"/>
        <v>61</v>
      </c>
      <c r="U31" s="69">
        <f>IF((C31-Resultados!$E$13)&gt;0,C31-Resultados!$E$13,0)</f>
        <v>10.089990338631694</v>
      </c>
      <c r="V31" s="69">
        <f>IF((D31-Resultados!$F$13)&gt;0,D31-Resultados!$F$13,0)</f>
        <v>16.35338527697267</v>
      </c>
      <c r="W31" s="69">
        <f>IF((E31-Resultados!$G$13)&gt;0,E31-Resultados!$G$13,0)</f>
        <v>12.38228814961996</v>
      </c>
      <c r="X31" s="69">
        <f>IF((F31-Resultados!$H$13)&gt;0,F31-Resultados!$H$13,0)</f>
        <v>12.076806124215885</v>
      </c>
      <c r="Y31" s="69">
        <f>IF((G31-Resultados!$I$13)&gt;0,G31-Resultados!$I$13,0)</f>
        <v>9.5410088755991111</v>
      </c>
      <c r="Z31" s="69">
        <f>IF((H31-Resultados!$J$13)&gt;0,H31-Resultados!$J$13,0)</f>
        <v>10.158924172554109</v>
      </c>
      <c r="AA31" s="69">
        <f>IF((I31-Resultados!$K$13)&gt;0,I31-Resultados!$K$13,0)</f>
        <v>8.2588137244021027</v>
      </c>
      <c r="AB31" s="69">
        <f>IF((J31-Resultados!$L$13)&gt;0,J31-Resultados!$L$13,0)</f>
        <v>1.3843946092900836</v>
      </c>
      <c r="AC31" s="69">
        <f>IF((K31-Resultados!$M$13)&gt;0,K31-Resultados!$M$13,0)</f>
        <v>1.2711420344373323</v>
      </c>
      <c r="AD31" s="69">
        <f>IF((L31-Resultados!$N$13)&gt;0,L31-Resultados!$N$13,0)</f>
        <v>0</v>
      </c>
      <c r="AE31" s="69">
        <f>IF((M31-Resultados!$O$13)&gt;0,M31-Resultados!$O$13,0)</f>
        <v>0</v>
      </c>
      <c r="AF31" s="69">
        <f>IF((N31-Resultados!$P$13)&gt;0,N31-Resultados!$P$13,0)</f>
        <v>0</v>
      </c>
      <c r="AG31" s="69">
        <f>IF((O31-Resultados!$Q$13)&gt;0,O31-Resultados!$Q$13,0)</f>
        <v>0</v>
      </c>
      <c r="AH31" s="69">
        <f>IF((P31-Resultados!$R$13)&gt;0,P31-Resultados!$R$13,0)</f>
        <v>0</v>
      </c>
      <c r="AI31" s="69">
        <f>IF((Q31-Resultados!$S$13)&gt;0,Q31-Resultados!$S$13,0)</f>
        <v>0</v>
      </c>
      <c r="AJ31" s="69">
        <f>IF((R31-Resultados!$T$13)&gt;0,R31-Resultados!$T$13,0)</f>
        <v>3.6697368660539809</v>
      </c>
      <c r="AK31" s="87">
        <f t="shared" si="21"/>
        <v>85.186490171776924</v>
      </c>
      <c r="AL31" s="88">
        <f t="shared" si="29"/>
        <v>0</v>
      </c>
      <c r="AM31" s="88">
        <f t="shared" si="22"/>
        <v>0</v>
      </c>
      <c r="AN31" s="88"/>
      <c r="AO31" s="332">
        <f>IF((C31-Resultados!$E$14)&gt;0,C31-Resultados!$E$14,0)</f>
        <v>29.189990338631695</v>
      </c>
      <c r="AP31" s="333">
        <f>IF((D31-Resultados!$F$14)&gt;0,D31-Resultados!$F$14,0)</f>
        <v>32.453385276972668</v>
      </c>
      <c r="AQ31" s="333">
        <f>IF((E31-Resultados!$G$14)&gt;0,E31-Resultados!$G$14,0)</f>
        <v>25.782288149619959</v>
      </c>
      <c r="AR31" s="333">
        <f>IF((F31-Resultados!$H$14)&gt;0,F31-Resultados!$H$14,0)</f>
        <v>22.976806124215884</v>
      </c>
      <c r="AS31" s="333">
        <f>IF((G31-Resultados!$I$14)&gt;0,G31-Resultados!$I$14,0)</f>
        <v>18.141008875599113</v>
      </c>
      <c r="AT31" s="333">
        <f>IF((H31-Resultados!$J$14)&gt;0,H31-Resultados!$J$14,0)</f>
        <v>16.75892417255411</v>
      </c>
      <c r="AU31" s="333">
        <f>IF((I31-Resultados!$K$14)&gt;0,I31-Resultados!$K$14,0)</f>
        <v>13.0588137244021</v>
      </c>
      <c r="AV31" s="333">
        <f>IF((J31-Resultados!$L$14)&gt;0,J31-Resultados!$L$14,0)</f>
        <v>4.5843946092900865</v>
      </c>
      <c r="AW31" s="333">
        <f>IF((K31-Resultados!$M$14)&gt;0,K31-Resultados!$M$14,0)</f>
        <v>3.1711420344373309</v>
      </c>
      <c r="AX31" s="333">
        <f>IF((L31-Resultados!$N$14)&gt;0,L31-Resultados!$N$14,0)</f>
        <v>0</v>
      </c>
      <c r="AY31" s="333">
        <f>IF((M31-Resultados!$O$14)&gt;0,M31-Resultados!$O$14,0)</f>
        <v>0</v>
      </c>
      <c r="AZ31" s="333">
        <f>IF((N31-Resultados!$P$14)&gt;0,N31-Resultados!$P$14,0)</f>
        <v>0</v>
      </c>
      <c r="BA31" s="333">
        <f>IF((O31-Resultados!$Q$14)&gt;0,O31-Resultados!$Q$14,0)</f>
        <v>0</v>
      </c>
      <c r="BB31" s="333">
        <f>IF((P31-Resultados!$R$14)&gt;0,P31-Resultados!$R$14,0)</f>
        <v>0</v>
      </c>
      <c r="BC31" s="333">
        <f>IF((Q31-Resultados!$S$14)&gt;0,Q31-Resultados!$S$14,0)</f>
        <v>0</v>
      </c>
      <c r="BD31" s="333">
        <f>IF((R31-Resultados!$T$14)&gt;0,R31-Resultados!$T$14,0)</f>
        <v>2.469736866053978</v>
      </c>
      <c r="BE31" s="90">
        <f t="shared" si="23"/>
        <v>168.58649017177692</v>
      </c>
      <c r="BF31" s="95">
        <f t="shared" si="30"/>
        <v>0</v>
      </c>
      <c r="BG31" s="95">
        <f t="shared" si="24"/>
        <v>0</v>
      </c>
      <c r="BH31" s="96"/>
      <c r="BI31" s="91">
        <f>IF((C31-Resultados!$E$16)&gt;0,C31-Resultados!$E$16,0)</f>
        <v>8.0217315783131937</v>
      </c>
      <c r="BJ31" s="89">
        <f>IF((D31-Resultados!$F$16)&gt;0,D31-Resultados!$F$16,0)</f>
        <v>14.285126516654177</v>
      </c>
      <c r="BK31" s="89">
        <f>IF((E31-Resultados!$G$16)&gt;0,E31-Resultados!$G$16,0)</f>
        <v>10.314029389301474</v>
      </c>
      <c r="BL31" s="89">
        <f>IF((F31-Resultados!$H$16)&gt;0,F31-Resultados!$H$16,0)</f>
        <v>10.008547363897392</v>
      </c>
      <c r="BM31" s="89">
        <f>IF((G31-Resultados!$I$16)&gt;0,G31-Resultados!$I$16,0)</f>
        <v>7.4727501152806113</v>
      </c>
      <c r="BN31" s="89">
        <f>IF((H31-Resultados!$J$16)&gt;0,H31-Resultados!$J$16,0)</f>
        <v>8.0906654122356088</v>
      </c>
      <c r="BO31" s="89">
        <f>IF((I31-Resultados!$K$16)&gt;0,I31-Resultados!$K$16,0)</f>
        <v>6.1905549640836028</v>
      </c>
      <c r="BP31" s="89">
        <f>IF((J31-Resultados!$L$16)&gt;0,J31-Resultados!$L$16,0)</f>
        <v>0</v>
      </c>
      <c r="BQ31" s="89">
        <f>IF((K31-Resultados!$M$16)&gt;0,K31-Resultados!$M$16,0)</f>
        <v>0</v>
      </c>
      <c r="BR31" s="89">
        <f>IF((L31-Resultados!$N$16)&gt;0,L31-Resultados!$N$16,0)</f>
        <v>0</v>
      </c>
      <c r="BS31" s="89">
        <f>IF((M31-Resultados!$O$16)&gt;0,M31-Resultados!$O$16,0)</f>
        <v>0</v>
      </c>
      <c r="BT31" s="89">
        <f>IF((N31-Resultados!$P$16)&gt;0,N31-Resultados!$P$16,0)</f>
        <v>0</v>
      </c>
      <c r="BU31" s="89">
        <f>IF((O31-Resultados!$Q$16)&gt;0,O31-Resultados!$Q$16,0)</f>
        <v>0</v>
      </c>
      <c r="BV31" s="89">
        <f>IF((P31-Resultados!$R$16)&gt;0,P31-Resultados!$R$16,0)</f>
        <v>0</v>
      </c>
      <c r="BW31" s="89">
        <f>IF((Q31-Resultados!$S$16)&gt;0,Q31-Resultados!$S$16,0)</f>
        <v>0</v>
      </c>
      <c r="BX31" s="89">
        <f>IF((R31-Resultados!$T$16)&gt;0,R31-Resultados!$T$16,0)</f>
        <v>1.601478105735481</v>
      </c>
      <c r="BY31" s="90">
        <f t="shared" si="25"/>
        <v>65.984883445501538</v>
      </c>
      <c r="BZ31" s="95">
        <f t="shared" si="31"/>
        <v>0</v>
      </c>
      <c r="CA31" s="95">
        <f t="shared" si="26"/>
        <v>0</v>
      </c>
      <c r="CB31" s="96"/>
      <c r="CC31" s="91">
        <f>IF((C31-Resultados!$E$17)&gt;0,C31-Resultados!$E$17,0)</f>
        <v>27.121731578313195</v>
      </c>
      <c r="CD31" s="89">
        <f>IF((D31-Resultados!$F$17)&gt;0,D31-Resultados!$F$17,0)</f>
        <v>30.385126516654179</v>
      </c>
      <c r="CE31" s="89">
        <f>IF((E31-Resultados!$G$17)&gt;0,E31-Resultados!$G$17,0)</f>
        <v>23.714029389301473</v>
      </c>
      <c r="CF31" s="89">
        <f>IF((F31-Resultados!$H$17)&gt;0,F31-Resultados!$H$17,0)</f>
        <v>20.908547363897391</v>
      </c>
      <c r="CG31" s="89">
        <f>IF((G31-Resultados!$I$17)&gt;0,G31-Resultados!$I$17,0)</f>
        <v>16.072750115280613</v>
      </c>
      <c r="CH31" s="89">
        <f>IF((H31-Resultados!$J$17)&gt;0,H31-Resultados!$J$17,0)</f>
        <v>14.69066541223561</v>
      </c>
      <c r="CI31" s="89">
        <f>IF((I31-Resultados!$K$17)&gt;0,I31-Resultados!$K$17,0)</f>
        <v>10.9905549640836</v>
      </c>
      <c r="CJ31" s="89">
        <f>IF((J31-Resultados!$L$17)&gt;0,J31-Resultados!$L$17,0)</f>
        <v>2.5161358489715866</v>
      </c>
      <c r="CK31" s="89">
        <f>IF((K31-Resultados!$M$17)&gt;0,K31-Resultados!$M$17,0)</f>
        <v>1.102883274118831</v>
      </c>
      <c r="CL31" s="89">
        <f>IF((L31-Resultados!$N$17)&gt;0,L31-Resultados!$N$17,0)</f>
        <v>0</v>
      </c>
      <c r="CM31" s="89">
        <f>IF((M31-Resultados!$O$17)&gt;0,M31-Resultados!$O$17,0)</f>
        <v>0</v>
      </c>
      <c r="CN31" s="89">
        <f>IF((N31-Resultados!$P$17)&gt;0,N31-Resultados!$P$17,0)</f>
        <v>0</v>
      </c>
      <c r="CO31" s="89">
        <f>IF((O31-Resultados!$Q$17)&gt;0,O31-Resultados!$Q$17,0)</f>
        <v>0</v>
      </c>
      <c r="CP31" s="89">
        <f>IF((P31-Resultados!$R$17)&gt;0,P31-Resultados!$R$17,0)</f>
        <v>0</v>
      </c>
      <c r="CQ31" s="89">
        <f>IF((Q31-Resultados!$S$17)&gt;0,Q31-Resultados!$S$17,0)</f>
        <v>0</v>
      </c>
      <c r="CR31" s="89">
        <f>IF((R31-Resultados!$T$17)&gt;0,R31-Resultados!$T$17,0)</f>
        <v>0.40147810573547815</v>
      </c>
      <c r="CS31" s="90">
        <f t="shared" si="27"/>
        <v>147.90390256859195</v>
      </c>
      <c r="CT31" s="95">
        <f t="shared" si="32"/>
        <v>0</v>
      </c>
      <c r="CU31" s="95">
        <f t="shared" si="28"/>
        <v>0</v>
      </c>
    </row>
    <row r="32" spans="1:99" ht="14.25">
      <c r="A32" s="71"/>
      <c r="B32" s="83">
        <v>-4</v>
      </c>
      <c r="C32" s="92">
        <f t="shared" si="4"/>
        <v>37</v>
      </c>
      <c r="D32" s="93">
        <f t="shared" si="5"/>
        <v>40</v>
      </c>
      <c r="E32" s="93">
        <f t="shared" si="6"/>
        <v>43</v>
      </c>
      <c r="F32" s="93">
        <f t="shared" si="7"/>
        <v>46</v>
      </c>
      <c r="G32" s="93">
        <f t="shared" si="8"/>
        <v>49</v>
      </c>
      <c r="H32" s="93">
        <f t="shared" si="9"/>
        <v>52</v>
      </c>
      <c r="I32" s="93">
        <f t="shared" si="10"/>
        <v>55</v>
      </c>
      <c r="J32" s="93">
        <f t="shared" si="11"/>
        <v>56</v>
      </c>
      <c r="K32" s="93">
        <f t="shared" si="12"/>
        <v>57</v>
      </c>
      <c r="L32" s="93">
        <f t="shared" si="13"/>
        <v>58</v>
      </c>
      <c r="M32" s="93">
        <f t="shared" si="14"/>
        <v>59</v>
      </c>
      <c r="N32" s="93">
        <f t="shared" si="15"/>
        <v>60</v>
      </c>
      <c r="O32" s="93">
        <f t="shared" si="16"/>
        <v>60</v>
      </c>
      <c r="P32" s="93">
        <f t="shared" si="17"/>
        <v>60</v>
      </c>
      <c r="Q32" s="93">
        <f t="shared" si="18"/>
        <v>60</v>
      </c>
      <c r="R32" s="93">
        <f t="shared" si="19"/>
        <v>60</v>
      </c>
      <c r="S32" s="94">
        <f t="shared" si="20"/>
        <v>60</v>
      </c>
      <c r="U32" s="69">
        <f>IF((C32-Resultados!$E$13)&gt;0,C32-Resultados!$E$13,0)</f>
        <v>9.0899903386316936</v>
      </c>
      <c r="V32" s="69">
        <f>IF((D32-Resultados!$F$13)&gt;0,D32-Resultados!$F$13,0)</f>
        <v>15.35338527697267</v>
      </c>
      <c r="W32" s="69">
        <f>IF((E32-Resultados!$G$13)&gt;0,E32-Resultados!$G$13,0)</f>
        <v>11.38228814961996</v>
      </c>
      <c r="X32" s="69">
        <f>IF((F32-Resultados!$H$13)&gt;0,F32-Resultados!$H$13,0)</f>
        <v>11.076806124215885</v>
      </c>
      <c r="Y32" s="69">
        <f>IF((G32-Resultados!$I$13)&gt;0,G32-Resultados!$I$13,0)</f>
        <v>8.5410088755991111</v>
      </c>
      <c r="Z32" s="69">
        <f>IF((H32-Resultados!$J$13)&gt;0,H32-Resultados!$J$13,0)</f>
        <v>9.1589241725541086</v>
      </c>
      <c r="AA32" s="69">
        <f>IF((I32-Resultados!$K$13)&gt;0,I32-Resultados!$K$13,0)</f>
        <v>7.2588137244021027</v>
      </c>
      <c r="AB32" s="69">
        <f>IF((J32-Resultados!$L$13)&gt;0,J32-Resultados!$L$13,0)</f>
        <v>0.38439460929008362</v>
      </c>
      <c r="AC32" s="69">
        <f>IF((K32-Resultados!$M$13)&gt;0,K32-Resultados!$M$13,0)</f>
        <v>0.27114203443733231</v>
      </c>
      <c r="AD32" s="69">
        <f>IF((L32-Resultados!$N$13)&gt;0,L32-Resultados!$N$13,0)</f>
        <v>0</v>
      </c>
      <c r="AE32" s="69">
        <f>IF((M32-Resultados!$O$13)&gt;0,M32-Resultados!$O$13,0)</f>
        <v>0</v>
      </c>
      <c r="AF32" s="69">
        <f>IF((N32-Resultados!$P$13)&gt;0,N32-Resultados!$P$13,0)</f>
        <v>0</v>
      </c>
      <c r="AG32" s="69">
        <f>IF((O32-Resultados!$Q$13)&gt;0,O32-Resultados!$Q$13,0)</f>
        <v>0</v>
      </c>
      <c r="AH32" s="69">
        <f>IF((P32-Resultados!$R$13)&gt;0,P32-Resultados!$R$13,0)</f>
        <v>0</v>
      </c>
      <c r="AI32" s="69">
        <f>IF((Q32-Resultados!$S$13)&gt;0,Q32-Resultados!$S$13,0)</f>
        <v>0</v>
      </c>
      <c r="AJ32" s="69">
        <f>IF((R32-Resultados!$T$13)&gt;0,R32-Resultados!$T$13,0)</f>
        <v>2.6697368660539809</v>
      </c>
      <c r="AK32" s="87">
        <f t="shared" si="21"/>
        <v>75.186490171776924</v>
      </c>
      <c r="AL32" s="88">
        <f t="shared" si="29"/>
        <v>0</v>
      </c>
      <c r="AM32" s="88">
        <f t="shared" si="22"/>
        <v>0</v>
      </c>
      <c r="AN32" s="88"/>
      <c r="AO32" s="332">
        <f>IF((C32-Resultados!$E$14)&gt;0,C32-Resultados!$E$14,0)</f>
        <v>28.189990338631695</v>
      </c>
      <c r="AP32" s="333">
        <f>IF((D32-Resultados!$F$14)&gt;0,D32-Resultados!$F$14,0)</f>
        <v>31.453385276972671</v>
      </c>
      <c r="AQ32" s="333">
        <f>IF((E32-Resultados!$G$14)&gt;0,E32-Resultados!$G$14,0)</f>
        <v>24.782288149619959</v>
      </c>
      <c r="AR32" s="333">
        <f>IF((F32-Resultados!$H$14)&gt;0,F32-Resultados!$H$14,0)</f>
        <v>21.976806124215884</v>
      </c>
      <c r="AS32" s="333">
        <f>IF((G32-Resultados!$I$14)&gt;0,G32-Resultados!$I$14,0)</f>
        <v>17.141008875599113</v>
      </c>
      <c r="AT32" s="333">
        <f>IF((H32-Resultados!$J$14)&gt;0,H32-Resultados!$J$14,0)</f>
        <v>15.75892417255411</v>
      </c>
      <c r="AU32" s="333">
        <f>IF((I32-Resultados!$K$14)&gt;0,I32-Resultados!$K$14,0)</f>
        <v>12.0588137244021</v>
      </c>
      <c r="AV32" s="333">
        <f>IF((J32-Resultados!$L$14)&gt;0,J32-Resultados!$L$14,0)</f>
        <v>3.5843946092900865</v>
      </c>
      <c r="AW32" s="333">
        <f>IF((K32-Resultados!$M$14)&gt;0,K32-Resultados!$M$14,0)</f>
        <v>2.1711420344373309</v>
      </c>
      <c r="AX32" s="333">
        <f>IF((L32-Resultados!$N$14)&gt;0,L32-Resultados!$N$14,0)</f>
        <v>0</v>
      </c>
      <c r="AY32" s="333">
        <f>IF((M32-Resultados!$O$14)&gt;0,M32-Resultados!$O$14,0)</f>
        <v>0</v>
      </c>
      <c r="AZ32" s="333">
        <f>IF((N32-Resultados!$P$14)&gt;0,N32-Resultados!$P$14,0)</f>
        <v>0</v>
      </c>
      <c r="BA32" s="333">
        <f>IF((O32-Resultados!$Q$14)&gt;0,O32-Resultados!$Q$14,0)</f>
        <v>0</v>
      </c>
      <c r="BB32" s="333">
        <f>IF((P32-Resultados!$R$14)&gt;0,P32-Resultados!$R$14,0)</f>
        <v>0</v>
      </c>
      <c r="BC32" s="333">
        <f>IF((Q32-Resultados!$S$14)&gt;0,Q32-Resultados!$S$14,0)</f>
        <v>0</v>
      </c>
      <c r="BD32" s="333">
        <f>IF((R32-Resultados!$T$14)&gt;0,R32-Resultados!$T$14,0)</f>
        <v>1.469736866053978</v>
      </c>
      <c r="BE32" s="90">
        <f t="shared" si="23"/>
        <v>158.58649017177692</v>
      </c>
      <c r="BF32" s="88">
        <f t="shared" si="30"/>
        <v>0</v>
      </c>
      <c r="BG32" s="88">
        <f t="shared" si="24"/>
        <v>0</v>
      </c>
      <c r="BH32" s="88"/>
      <c r="BI32" s="91">
        <f>IF((C32-Resultados!$E$16)&gt;0,C32-Resultados!$E$16,0)</f>
        <v>7.0217315783131937</v>
      </c>
      <c r="BJ32" s="89">
        <f>IF((D32-Resultados!$F$16)&gt;0,D32-Resultados!$F$16,0)</f>
        <v>13.285126516654177</v>
      </c>
      <c r="BK32" s="89">
        <f>IF((E32-Resultados!$G$16)&gt;0,E32-Resultados!$G$16,0)</f>
        <v>9.3140293893014743</v>
      </c>
      <c r="BL32" s="89">
        <f>IF((F32-Resultados!$H$16)&gt;0,F32-Resultados!$H$16,0)</f>
        <v>9.0085473638973923</v>
      </c>
      <c r="BM32" s="89">
        <f>IF((G32-Resultados!$I$16)&gt;0,G32-Resultados!$I$16,0)</f>
        <v>6.4727501152806113</v>
      </c>
      <c r="BN32" s="89">
        <f>IF((H32-Resultados!$J$16)&gt;0,H32-Resultados!$J$16,0)</f>
        <v>7.0906654122356088</v>
      </c>
      <c r="BO32" s="89">
        <f>IF((I32-Resultados!$K$16)&gt;0,I32-Resultados!$K$16,0)</f>
        <v>5.1905549640836028</v>
      </c>
      <c r="BP32" s="89">
        <f>IF((J32-Resultados!$L$16)&gt;0,J32-Resultados!$L$16,0)</f>
        <v>0</v>
      </c>
      <c r="BQ32" s="89">
        <f>IF((K32-Resultados!$M$16)&gt;0,K32-Resultados!$M$16,0)</f>
        <v>0</v>
      </c>
      <c r="BR32" s="89">
        <f>IF((L32-Resultados!$N$16)&gt;0,L32-Resultados!$N$16,0)</f>
        <v>0</v>
      </c>
      <c r="BS32" s="89">
        <f>IF((M32-Resultados!$O$16)&gt;0,M32-Resultados!$O$16,0)</f>
        <v>0</v>
      </c>
      <c r="BT32" s="89">
        <f>IF((N32-Resultados!$P$16)&gt;0,N32-Resultados!$P$16,0)</f>
        <v>0</v>
      </c>
      <c r="BU32" s="89">
        <f>IF((O32-Resultados!$Q$16)&gt;0,O32-Resultados!$Q$16,0)</f>
        <v>0</v>
      </c>
      <c r="BV32" s="89">
        <f>IF((P32-Resultados!$R$16)&gt;0,P32-Resultados!$R$16,0)</f>
        <v>0</v>
      </c>
      <c r="BW32" s="89">
        <f>IF((Q32-Resultados!$S$16)&gt;0,Q32-Resultados!$S$16,0)</f>
        <v>0</v>
      </c>
      <c r="BX32" s="89">
        <f>IF((R32-Resultados!$T$16)&gt;0,R32-Resultados!$T$16,0)</f>
        <v>0.60147810573548099</v>
      </c>
      <c r="BY32" s="90">
        <f t="shared" si="25"/>
        <v>57.984883445501545</v>
      </c>
      <c r="BZ32" s="88">
        <f t="shared" si="31"/>
        <v>0</v>
      </c>
      <c r="CA32" s="88">
        <f t="shared" si="26"/>
        <v>0</v>
      </c>
      <c r="CB32" s="88"/>
      <c r="CC32" s="91">
        <f>IF((C32-Resultados!$E$17)&gt;0,C32-Resultados!$E$17,0)</f>
        <v>26.121731578313195</v>
      </c>
      <c r="CD32" s="89">
        <f>IF((D32-Resultados!$F$17)&gt;0,D32-Resultados!$F$17,0)</f>
        <v>29.385126516654179</v>
      </c>
      <c r="CE32" s="89">
        <f>IF((E32-Resultados!$G$17)&gt;0,E32-Resultados!$G$17,0)</f>
        <v>22.714029389301473</v>
      </c>
      <c r="CF32" s="89">
        <f>IF((F32-Resultados!$H$17)&gt;0,F32-Resultados!$H$17,0)</f>
        <v>19.908547363897391</v>
      </c>
      <c r="CG32" s="89">
        <f>IF((G32-Resultados!$I$17)&gt;0,G32-Resultados!$I$17,0)</f>
        <v>15.072750115280613</v>
      </c>
      <c r="CH32" s="89">
        <f>IF((H32-Resultados!$J$17)&gt;0,H32-Resultados!$J$17,0)</f>
        <v>13.69066541223561</v>
      </c>
      <c r="CI32" s="89">
        <f>IF((I32-Resultados!$K$17)&gt;0,I32-Resultados!$K$17,0)</f>
        <v>9.9905549640836</v>
      </c>
      <c r="CJ32" s="89">
        <f>IF((J32-Resultados!$L$17)&gt;0,J32-Resultados!$L$17,0)</f>
        <v>1.5161358489715866</v>
      </c>
      <c r="CK32" s="89">
        <f>IF((K32-Resultados!$M$17)&gt;0,K32-Resultados!$M$17,0)</f>
        <v>0.10288327411883103</v>
      </c>
      <c r="CL32" s="89">
        <f>IF((L32-Resultados!$N$17)&gt;0,L32-Resultados!$N$17,0)</f>
        <v>0</v>
      </c>
      <c r="CM32" s="89">
        <f>IF((M32-Resultados!$O$17)&gt;0,M32-Resultados!$O$17,0)</f>
        <v>0</v>
      </c>
      <c r="CN32" s="89">
        <f>IF((N32-Resultados!$P$17)&gt;0,N32-Resultados!$P$17,0)</f>
        <v>0</v>
      </c>
      <c r="CO32" s="89">
        <f>IF((O32-Resultados!$Q$17)&gt;0,O32-Resultados!$Q$17,0)</f>
        <v>0</v>
      </c>
      <c r="CP32" s="89">
        <f>IF((P32-Resultados!$R$17)&gt;0,P32-Resultados!$R$17,0)</f>
        <v>0</v>
      </c>
      <c r="CQ32" s="89">
        <f>IF((Q32-Resultados!$S$17)&gt;0,Q32-Resultados!$S$17,0)</f>
        <v>0</v>
      </c>
      <c r="CR32" s="89">
        <f>IF((R32-Resultados!$T$17)&gt;0,R32-Resultados!$T$17,0)</f>
        <v>0</v>
      </c>
      <c r="CS32" s="90">
        <f t="shared" si="27"/>
        <v>138.50242446285648</v>
      </c>
      <c r="CT32" s="88">
        <f t="shared" si="32"/>
        <v>0</v>
      </c>
      <c r="CU32" s="88">
        <f t="shared" si="28"/>
        <v>0</v>
      </c>
    </row>
    <row r="33" spans="1:99" ht="14.25">
      <c r="A33" s="71"/>
      <c r="B33" s="83">
        <v>-3</v>
      </c>
      <c r="C33" s="92">
        <f t="shared" si="4"/>
        <v>36</v>
      </c>
      <c r="D33" s="93">
        <f t="shared" si="5"/>
        <v>39</v>
      </c>
      <c r="E33" s="93">
        <f t="shared" si="6"/>
        <v>42</v>
      </c>
      <c r="F33" s="93">
        <f t="shared" si="7"/>
        <v>45</v>
      </c>
      <c r="G33" s="93">
        <f t="shared" si="8"/>
        <v>48</v>
      </c>
      <c r="H33" s="93">
        <f t="shared" si="9"/>
        <v>51</v>
      </c>
      <c r="I33" s="93">
        <f t="shared" si="10"/>
        <v>54</v>
      </c>
      <c r="J33" s="93">
        <f t="shared" si="11"/>
        <v>55</v>
      </c>
      <c r="K33" s="93">
        <f t="shared" si="12"/>
        <v>56</v>
      </c>
      <c r="L33" s="93">
        <f t="shared" si="13"/>
        <v>57</v>
      </c>
      <c r="M33" s="93">
        <f t="shared" si="14"/>
        <v>58</v>
      </c>
      <c r="N33" s="93">
        <f t="shared" si="15"/>
        <v>59</v>
      </c>
      <c r="O33" s="93">
        <f t="shared" si="16"/>
        <v>59</v>
      </c>
      <c r="P33" s="93">
        <f t="shared" si="17"/>
        <v>59</v>
      </c>
      <c r="Q33" s="93">
        <f t="shared" si="18"/>
        <v>59</v>
      </c>
      <c r="R33" s="93">
        <f t="shared" si="19"/>
        <v>59</v>
      </c>
      <c r="S33" s="94">
        <f t="shared" si="20"/>
        <v>59</v>
      </c>
      <c r="U33" s="69">
        <f>IF((C33-Resultados!$E$13)&gt;0,C33-Resultados!$E$13,0)</f>
        <v>8.0899903386316936</v>
      </c>
      <c r="V33" s="69">
        <f>IF((D33-Resultados!$F$13)&gt;0,D33-Resultados!$F$13,0)</f>
        <v>14.35338527697267</v>
      </c>
      <c r="W33" s="69">
        <f>IF((E33-Resultados!$G$13)&gt;0,E33-Resultados!$G$13,0)</f>
        <v>10.38228814961996</v>
      </c>
      <c r="X33" s="69">
        <f>IF((F33-Resultados!$H$13)&gt;0,F33-Resultados!$H$13,0)</f>
        <v>10.076806124215885</v>
      </c>
      <c r="Y33" s="69">
        <f>IF((G33-Resultados!$I$13)&gt;0,G33-Resultados!$I$13,0)</f>
        <v>7.5410088755991111</v>
      </c>
      <c r="Z33" s="69">
        <f>IF((H33-Resultados!$J$13)&gt;0,H33-Resultados!$J$13,0)</f>
        <v>8.1589241725541086</v>
      </c>
      <c r="AA33" s="69">
        <f>IF((I33-Resultados!$K$13)&gt;0,I33-Resultados!$K$13,0)</f>
        <v>6.2588137244021027</v>
      </c>
      <c r="AB33" s="69">
        <f>IF((J33-Resultados!$L$13)&gt;0,J33-Resultados!$L$13,0)</f>
        <v>0</v>
      </c>
      <c r="AC33" s="69">
        <f>IF((K33-Resultados!$M$13)&gt;0,K33-Resultados!$M$13,0)</f>
        <v>0</v>
      </c>
      <c r="AD33" s="69">
        <f>IF((L33-Resultados!$N$13)&gt;0,L33-Resultados!$N$13,0)</f>
        <v>0</v>
      </c>
      <c r="AE33" s="69">
        <f>IF((M33-Resultados!$O$13)&gt;0,M33-Resultados!$O$13,0)</f>
        <v>0</v>
      </c>
      <c r="AF33" s="69">
        <f>IF((N33-Resultados!$P$13)&gt;0,N33-Resultados!$P$13,0)</f>
        <v>0</v>
      </c>
      <c r="AG33" s="69">
        <f>IF((O33-Resultados!$Q$13)&gt;0,O33-Resultados!$Q$13,0)</f>
        <v>0</v>
      </c>
      <c r="AH33" s="69">
        <f>IF((P33-Resultados!$R$13)&gt;0,P33-Resultados!$R$13,0)</f>
        <v>0</v>
      </c>
      <c r="AI33" s="69">
        <f>IF((Q33-Resultados!$S$13)&gt;0,Q33-Resultados!$S$13,0)</f>
        <v>0</v>
      </c>
      <c r="AJ33" s="69">
        <f>IF((R33-Resultados!$T$13)&gt;0,R33-Resultados!$T$13,0)</f>
        <v>1.6697368660539809</v>
      </c>
      <c r="AK33" s="87">
        <f t="shared" si="21"/>
        <v>66.530953528049508</v>
      </c>
      <c r="AL33" s="88">
        <f t="shared" si="29"/>
        <v>0</v>
      </c>
      <c r="AM33" s="88">
        <f t="shared" si="22"/>
        <v>0</v>
      </c>
      <c r="AN33" s="88"/>
      <c r="AO33" s="332">
        <f>IF((C33-Resultados!$E$14)&gt;0,C33-Resultados!$E$14,0)</f>
        <v>27.189990338631695</v>
      </c>
      <c r="AP33" s="333">
        <f>IF((D33-Resultados!$F$14)&gt;0,D33-Resultados!$F$14,0)</f>
        <v>30.453385276972671</v>
      </c>
      <c r="AQ33" s="333">
        <f>IF((E33-Resultados!$G$14)&gt;0,E33-Resultados!$G$14,0)</f>
        <v>23.782288149619959</v>
      </c>
      <c r="AR33" s="333">
        <f>IF((F33-Resultados!$H$14)&gt;0,F33-Resultados!$H$14,0)</f>
        <v>20.976806124215884</v>
      </c>
      <c r="AS33" s="333">
        <f>IF((G33-Resultados!$I$14)&gt;0,G33-Resultados!$I$14,0)</f>
        <v>16.141008875599113</v>
      </c>
      <c r="AT33" s="333">
        <f>IF((H33-Resultados!$J$14)&gt;0,H33-Resultados!$J$14,0)</f>
        <v>14.75892417255411</v>
      </c>
      <c r="AU33" s="333">
        <f>IF((I33-Resultados!$K$14)&gt;0,I33-Resultados!$K$14,0)</f>
        <v>11.0588137244021</v>
      </c>
      <c r="AV33" s="333">
        <f>IF((J33-Resultados!$L$14)&gt;0,J33-Resultados!$L$14,0)</f>
        <v>2.5843946092900865</v>
      </c>
      <c r="AW33" s="333">
        <f>IF((K33-Resultados!$M$14)&gt;0,K33-Resultados!$M$14,0)</f>
        <v>1.1711420344373309</v>
      </c>
      <c r="AX33" s="333">
        <f>IF((L33-Resultados!$N$14)&gt;0,L33-Resultados!$N$14,0)</f>
        <v>0</v>
      </c>
      <c r="AY33" s="333">
        <f>IF((M33-Resultados!$O$14)&gt;0,M33-Resultados!$O$14,0)</f>
        <v>0</v>
      </c>
      <c r="AZ33" s="333">
        <f>IF((N33-Resultados!$P$14)&gt;0,N33-Resultados!$P$14,0)</f>
        <v>0</v>
      </c>
      <c r="BA33" s="333">
        <f>IF((O33-Resultados!$Q$14)&gt;0,O33-Resultados!$Q$14,0)</f>
        <v>0</v>
      </c>
      <c r="BB33" s="333">
        <f>IF((P33-Resultados!$R$14)&gt;0,P33-Resultados!$R$14,0)</f>
        <v>0</v>
      </c>
      <c r="BC33" s="333">
        <f>IF((Q33-Resultados!$S$14)&gt;0,Q33-Resultados!$S$14,0)</f>
        <v>0</v>
      </c>
      <c r="BD33" s="333">
        <f>IF((R33-Resultados!$T$14)&gt;0,R33-Resultados!$T$14,0)</f>
        <v>0.46973686605397802</v>
      </c>
      <c r="BE33" s="90">
        <f t="shared" si="23"/>
        <v>148.58649017177692</v>
      </c>
      <c r="BF33" s="88">
        <f t="shared" si="30"/>
        <v>0</v>
      </c>
      <c r="BG33" s="88">
        <f t="shared" si="24"/>
        <v>0</v>
      </c>
      <c r="BH33" s="88"/>
      <c r="BI33" s="91">
        <f>IF((C33-Resultados!$E$16)&gt;0,C33-Resultados!$E$16,0)</f>
        <v>6.0217315783131937</v>
      </c>
      <c r="BJ33" s="89">
        <f>IF((D33-Resultados!$F$16)&gt;0,D33-Resultados!$F$16,0)</f>
        <v>12.285126516654177</v>
      </c>
      <c r="BK33" s="89">
        <f>IF((E33-Resultados!$G$16)&gt;0,E33-Resultados!$G$16,0)</f>
        <v>8.3140293893014743</v>
      </c>
      <c r="BL33" s="89">
        <f>IF((F33-Resultados!$H$16)&gt;0,F33-Resultados!$H$16,0)</f>
        <v>8.0085473638973923</v>
      </c>
      <c r="BM33" s="89">
        <f>IF((G33-Resultados!$I$16)&gt;0,G33-Resultados!$I$16,0)</f>
        <v>5.4727501152806113</v>
      </c>
      <c r="BN33" s="89">
        <f>IF((H33-Resultados!$J$16)&gt;0,H33-Resultados!$J$16,0)</f>
        <v>6.0906654122356088</v>
      </c>
      <c r="BO33" s="89">
        <f>IF((I33-Resultados!$K$16)&gt;0,I33-Resultados!$K$16,0)</f>
        <v>4.1905549640836028</v>
      </c>
      <c r="BP33" s="89">
        <f>IF((J33-Resultados!$L$16)&gt;0,J33-Resultados!$L$16,0)</f>
        <v>0</v>
      </c>
      <c r="BQ33" s="89">
        <f>IF((K33-Resultados!$M$16)&gt;0,K33-Resultados!$M$16,0)</f>
        <v>0</v>
      </c>
      <c r="BR33" s="89">
        <f>IF((L33-Resultados!$N$16)&gt;0,L33-Resultados!$N$16,0)</f>
        <v>0</v>
      </c>
      <c r="BS33" s="89">
        <f>IF((M33-Resultados!$O$16)&gt;0,M33-Resultados!$O$16,0)</f>
        <v>0</v>
      </c>
      <c r="BT33" s="89">
        <f>IF((N33-Resultados!$P$16)&gt;0,N33-Resultados!$P$16,0)</f>
        <v>0</v>
      </c>
      <c r="BU33" s="89">
        <f>IF((O33-Resultados!$Q$16)&gt;0,O33-Resultados!$Q$16,0)</f>
        <v>0</v>
      </c>
      <c r="BV33" s="89">
        <f>IF((P33-Resultados!$R$16)&gt;0,P33-Resultados!$R$16,0)</f>
        <v>0</v>
      </c>
      <c r="BW33" s="89">
        <f>IF((Q33-Resultados!$S$16)&gt;0,Q33-Resultados!$S$16,0)</f>
        <v>0</v>
      </c>
      <c r="BX33" s="89">
        <f>IF((R33-Resultados!$T$16)&gt;0,R33-Resultados!$T$16,0)</f>
        <v>0</v>
      </c>
      <c r="BY33" s="90">
        <f t="shared" si="25"/>
        <v>50.383405339766064</v>
      </c>
      <c r="BZ33" s="88">
        <f t="shared" si="31"/>
        <v>0</v>
      </c>
      <c r="CA33" s="88">
        <f t="shared" si="26"/>
        <v>0</v>
      </c>
      <c r="CB33" s="88"/>
      <c r="CC33" s="91">
        <f>IF((C33-Resultados!$E$17)&gt;0,C33-Resultados!$E$17,0)</f>
        <v>25.121731578313195</v>
      </c>
      <c r="CD33" s="89">
        <f>IF((D33-Resultados!$F$17)&gt;0,D33-Resultados!$F$17,0)</f>
        <v>28.385126516654179</v>
      </c>
      <c r="CE33" s="89">
        <f>IF((E33-Resultados!$G$17)&gt;0,E33-Resultados!$G$17,0)</f>
        <v>21.714029389301473</v>
      </c>
      <c r="CF33" s="89">
        <f>IF((F33-Resultados!$H$17)&gt;0,F33-Resultados!$H$17,0)</f>
        <v>18.908547363897391</v>
      </c>
      <c r="CG33" s="89">
        <f>IF((G33-Resultados!$I$17)&gt;0,G33-Resultados!$I$17,0)</f>
        <v>14.072750115280613</v>
      </c>
      <c r="CH33" s="89">
        <f>IF((H33-Resultados!$J$17)&gt;0,H33-Resultados!$J$17,0)</f>
        <v>12.69066541223561</v>
      </c>
      <c r="CI33" s="89">
        <f>IF((I33-Resultados!$K$17)&gt;0,I33-Resultados!$K$17,0)</f>
        <v>8.9905549640836</v>
      </c>
      <c r="CJ33" s="89">
        <f>IF((J33-Resultados!$L$17)&gt;0,J33-Resultados!$L$17,0)</f>
        <v>0.5161358489715866</v>
      </c>
      <c r="CK33" s="89">
        <f>IF((K33-Resultados!$M$17)&gt;0,K33-Resultados!$M$17,0)</f>
        <v>0</v>
      </c>
      <c r="CL33" s="89">
        <f>IF((L33-Resultados!$N$17)&gt;0,L33-Resultados!$N$17,0)</f>
        <v>0</v>
      </c>
      <c r="CM33" s="89">
        <f>IF((M33-Resultados!$O$17)&gt;0,M33-Resultados!$O$17,0)</f>
        <v>0</v>
      </c>
      <c r="CN33" s="89">
        <f>IF((N33-Resultados!$P$17)&gt;0,N33-Resultados!$P$17,0)</f>
        <v>0</v>
      </c>
      <c r="CO33" s="89">
        <f>IF((O33-Resultados!$Q$17)&gt;0,O33-Resultados!$Q$17,0)</f>
        <v>0</v>
      </c>
      <c r="CP33" s="89">
        <f>IF((P33-Resultados!$R$17)&gt;0,P33-Resultados!$R$17,0)</f>
        <v>0</v>
      </c>
      <c r="CQ33" s="89">
        <f>IF((Q33-Resultados!$S$17)&gt;0,Q33-Resultados!$S$17,0)</f>
        <v>0</v>
      </c>
      <c r="CR33" s="89">
        <f>IF((R33-Resultados!$T$17)&gt;0,R33-Resultados!$T$17,0)</f>
        <v>0</v>
      </c>
      <c r="CS33" s="90">
        <f t="shared" si="27"/>
        <v>130.39954118873766</v>
      </c>
      <c r="CT33" s="88">
        <f t="shared" si="32"/>
        <v>0</v>
      </c>
      <c r="CU33" s="88">
        <f t="shared" si="28"/>
        <v>0</v>
      </c>
    </row>
    <row r="34" spans="1:99" ht="14.25">
      <c r="A34" s="71"/>
      <c r="B34" s="83">
        <v>-2</v>
      </c>
      <c r="C34" s="92">
        <f t="shared" si="4"/>
        <v>35</v>
      </c>
      <c r="D34" s="93">
        <f t="shared" si="5"/>
        <v>38</v>
      </c>
      <c r="E34" s="93">
        <f t="shared" si="6"/>
        <v>41</v>
      </c>
      <c r="F34" s="93">
        <f t="shared" si="7"/>
        <v>44</v>
      </c>
      <c r="G34" s="93">
        <f t="shared" si="8"/>
        <v>47</v>
      </c>
      <c r="H34" s="93">
        <f t="shared" si="9"/>
        <v>50</v>
      </c>
      <c r="I34" s="93">
        <f t="shared" si="10"/>
        <v>53</v>
      </c>
      <c r="J34" s="93">
        <f t="shared" si="11"/>
        <v>54</v>
      </c>
      <c r="K34" s="93">
        <f t="shared" si="12"/>
        <v>55</v>
      </c>
      <c r="L34" s="93">
        <f t="shared" si="13"/>
        <v>56</v>
      </c>
      <c r="M34" s="93">
        <f t="shared" si="14"/>
        <v>57</v>
      </c>
      <c r="N34" s="93">
        <f t="shared" si="15"/>
        <v>58</v>
      </c>
      <c r="O34" s="93">
        <f t="shared" si="16"/>
        <v>58</v>
      </c>
      <c r="P34" s="93">
        <f t="shared" si="17"/>
        <v>58</v>
      </c>
      <c r="Q34" s="93">
        <f t="shared" si="18"/>
        <v>58</v>
      </c>
      <c r="R34" s="93">
        <f t="shared" si="19"/>
        <v>58</v>
      </c>
      <c r="S34" s="94">
        <f t="shared" si="20"/>
        <v>58</v>
      </c>
      <c r="U34" s="69">
        <f>IF((C34-Resultados!$E$13)&gt;0,C34-Resultados!$E$13,0)</f>
        <v>7.0899903386316936</v>
      </c>
      <c r="V34" s="69">
        <f>IF((D34-Resultados!$F$13)&gt;0,D34-Resultados!$F$13,0)</f>
        <v>13.35338527697267</v>
      </c>
      <c r="W34" s="69">
        <f>IF((E34-Resultados!$G$13)&gt;0,E34-Resultados!$G$13,0)</f>
        <v>9.3822881496199599</v>
      </c>
      <c r="X34" s="69">
        <f>IF((F34-Resultados!$H$13)&gt;0,F34-Resultados!$H$13,0)</f>
        <v>9.0768061242158851</v>
      </c>
      <c r="Y34" s="69">
        <f>IF((G34-Resultados!$I$13)&gt;0,G34-Resultados!$I$13,0)</f>
        <v>6.5410088755991111</v>
      </c>
      <c r="Z34" s="69">
        <f>IF((H34-Resultados!$J$13)&gt;0,H34-Resultados!$J$13,0)</f>
        <v>7.1589241725541086</v>
      </c>
      <c r="AA34" s="69">
        <f>IF((I34-Resultados!$K$13)&gt;0,I34-Resultados!$K$13,0)</f>
        <v>5.2588137244021027</v>
      </c>
      <c r="AB34" s="69">
        <f>IF((J34-Resultados!$L$13)&gt;0,J34-Resultados!$L$13,0)</f>
        <v>0</v>
      </c>
      <c r="AC34" s="69">
        <f>IF((K34-Resultados!$M$13)&gt;0,K34-Resultados!$M$13,0)</f>
        <v>0</v>
      </c>
      <c r="AD34" s="69">
        <f>IF((L34-Resultados!$N$13)&gt;0,L34-Resultados!$N$13,0)</f>
        <v>0</v>
      </c>
      <c r="AE34" s="69">
        <f>IF((M34-Resultados!$O$13)&gt;0,M34-Resultados!$O$13,0)</f>
        <v>0</v>
      </c>
      <c r="AF34" s="69">
        <f>IF((N34-Resultados!$P$13)&gt;0,N34-Resultados!$P$13,0)</f>
        <v>0</v>
      </c>
      <c r="AG34" s="69">
        <f>IF((O34-Resultados!$Q$13)&gt;0,O34-Resultados!$Q$13,0)</f>
        <v>0</v>
      </c>
      <c r="AH34" s="69">
        <f>IF((P34-Resultados!$R$13)&gt;0,P34-Resultados!$R$13,0)</f>
        <v>0</v>
      </c>
      <c r="AI34" s="69">
        <f>IF((Q34-Resultados!$S$13)&gt;0,Q34-Resultados!$S$13,0)</f>
        <v>0</v>
      </c>
      <c r="AJ34" s="69">
        <f>IF((R34-Resultados!$T$13)&gt;0,R34-Resultados!$T$13,0)</f>
        <v>0.66973686605398086</v>
      </c>
      <c r="AK34" s="87">
        <f t="shared" si="21"/>
        <v>58.530953528049515</v>
      </c>
      <c r="AL34" s="88">
        <f t="shared" si="29"/>
        <v>0</v>
      </c>
      <c r="AM34" s="88">
        <f t="shared" si="22"/>
        <v>0</v>
      </c>
      <c r="AN34" s="88"/>
      <c r="AO34" s="332">
        <f>IF((C34-Resultados!$E$14)&gt;0,C34-Resultados!$E$14,0)</f>
        <v>26.189990338631695</v>
      </c>
      <c r="AP34" s="333">
        <f>IF((D34-Resultados!$F$14)&gt;0,D34-Resultados!$F$14,0)</f>
        <v>29.453385276972671</v>
      </c>
      <c r="AQ34" s="333">
        <f>IF((E34-Resultados!$G$14)&gt;0,E34-Resultados!$G$14,0)</f>
        <v>22.782288149619959</v>
      </c>
      <c r="AR34" s="333">
        <f>IF((F34-Resultados!$H$14)&gt;0,F34-Resultados!$H$14,0)</f>
        <v>19.976806124215884</v>
      </c>
      <c r="AS34" s="333">
        <f>IF((G34-Resultados!$I$14)&gt;0,G34-Resultados!$I$14,0)</f>
        <v>15.141008875599113</v>
      </c>
      <c r="AT34" s="333">
        <f>IF((H34-Resultados!$J$14)&gt;0,H34-Resultados!$J$14,0)</f>
        <v>13.75892417255411</v>
      </c>
      <c r="AU34" s="333">
        <f>IF((I34-Resultados!$K$14)&gt;0,I34-Resultados!$K$14,0)</f>
        <v>10.0588137244021</v>
      </c>
      <c r="AV34" s="333">
        <f>IF((J34-Resultados!$L$14)&gt;0,J34-Resultados!$L$14,0)</f>
        <v>1.5843946092900865</v>
      </c>
      <c r="AW34" s="333">
        <f>IF((K34-Resultados!$M$14)&gt;0,K34-Resultados!$M$14,0)</f>
        <v>0.17114203443733089</v>
      </c>
      <c r="AX34" s="333">
        <f>IF((L34-Resultados!$N$14)&gt;0,L34-Resultados!$N$14,0)</f>
        <v>0</v>
      </c>
      <c r="AY34" s="333">
        <f>IF((M34-Resultados!$O$14)&gt;0,M34-Resultados!$O$14,0)</f>
        <v>0</v>
      </c>
      <c r="AZ34" s="333">
        <f>IF((N34-Resultados!$P$14)&gt;0,N34-Resultados!$P$14,0)</f>
        <v>0</v>
      </c>
      <c r="BA34" s="333">
        <f>IF((O34-Resultados!$Q$14)&gt;0,O34-Resultados!$Q$14,0)</f>
        <v>0</v>
      </c>
      <c r="BB34" s="333">
        <f>IF((P34-Resultados!$R$14)&gt;0,P34-Resultados!$R$14,0)</f>
        <v>0</v>
      </c>
      <c r="BC34" s="333">
        <f>IF((Q34-Resultados!$S$14)&gt;0,Q34-Resultados!$S$14,0)</f>
        <v>0</v>
      </c>
      <c r="BD34" s="333">
        <f>IF((R34-Resultados!$T$14)&gt;0,R34-Resultados!$T$14,0)</f>
        <v>0</v>
      </c>
      <c r="BE34" s="90">
        <f t="shared" si="23"/>
        <v>139.11675330572294</v>
      </c>
      <c r="BF34" s="88">
        <f t="shared" si="30"/>
        <v>0</v>
      </c>
      <c r="BG34" s="88">
        <f t="shared" si="24"/>
        <v>0</v>
      </c>
      <c r="BH34" s="88"/>
      <c r="BI34" s="91">
        <f>IF((C34-Resultados!$E$16)&gt;0,C34-Resultados!$E$16,0)</f>
        <v>5.0217315783131937</v>
      </c>
      <c r="BJ34" s="89">
        <f>IF((D34-Resultados!$F$16)&gt;0,D34-Resultados!$F$16,0)</f>
        <v>11.285126516654177</v>
      </c>
      <c r="BK34" s="89">
        <f>IF((E34-Resultados!$G$16)&gt;0,E34-Resultados!$G$16,0)</f>
        <v>7.3140293893014743</v>
      </c>
      <c r="BL34" s="89">
        <f>IF((F34-Resultados!$H$16)&gt;0,F34-Resultados!$H$16,0)</f>
        <v>7.0085473638973923</v>
      </c>
      <c r="BM34" s="89">
        <f>IF((G34-Resultados!$I$16)&gt;0,G34-Resultados!$I$16,0)</f>
        <v>4.4727501152806113</v>
      </c>
      <c r="BN34" s="89">
        <f>IF((H34-Resultados!$J$16)&gt;0,H34-Resultados!$J$16,0)</f>
        <v>5.0906654122356088</v>
      </c>
      <c r="BO34" s="89">
        <f>IF((I34-Resultados!$K$16)&gt;0,I34-Resultados!$K$16,0)</f>
        <v>3.1905549640836028</v>
      </c>
      <c r="BP34" s="89">
        <f>IF((J34-Resultados!$L$16)&gt;0,J34-Resultados!$L$16,0)</f>
        <v>0</v>
      </c>
      <c r="BQ34" s="89">
        <f>IF((K34-Resultados!$M$16)&gt;0,K34-Resultados!$M$16,0)</f>
        <v>0</v>
      </c>
      <c r="BR34" s="89">
        <f>IF((L34-Resultados!$N$16)&gt;0,L34-Resultados!$N$16,0)</f>
        <v>0</v>
      </c>
      <c r="BS34" s="89">
        <f>IF((M34-Resultados!$O$16)&gt;0,M34-Resultados!$O$16,0)</f>
        <v>0</v>
      </c>
      <c r="BT34" s="89">
        <f>IF((N34-Resultados!$P$16)&gt;0,N34-Resultados!$P$16,0)</f>
        <v>0</v>
      </c>
      <c r="BU34" s="89">
        <f>IF((O34-Resultados!$Q$16)&gt;0,O34-Resultados!$Q$16,0)</f>
        <v>0</v>
      </c>
      <c r="BV34" s="89">
        <f>IF((P34-Resultados!$R$16)&gt;0,P34-Resultados!$R$16,0)</f>
        <v>0</v>
      </c>
      <c r="BW34" s="89">
        <f>IF((Q34-Resultados!$S$16)&gt;0,Q34-Resultados!$S$16,0)</f>
        <v>0</v>
      </c>
      <c r="BX34" s="89">
        <f>IF((R34-Resultados!$T$16)&gt;0,R34-Resultados!$T$16,0)</f>
        <v>0</v>
      </c>
      <c r="BY34" s="90">
        <f t="shared" si="25"/>
        <v>43.383405339766057</v>
      </c>
      <c r="BZ34" s="88">
        <f t="shared" si="31"/>
        <v>0</v>
      </c>
      <c r="CA34" s="88">
        <f t="shared" si="26"/>
        <v>0</v>
      </c>
      <c r="CB34" s="88"/>
      <c r="CC34" s="91">
        <f>IF((C34-Resultados!$E$17)&gt;0,C34-Resultados!$E$17,0)</f>
        <v>24.121731578313195</v>
      </c>
      <c r="CD34" s="89">
        <f>IF((D34-Resultados!$F$17)&gt;0,D34-Resultados!$F$17,0)</f>
        <v>27.385126516654179</v>
      </c>
      <c r="CE34" s="89">
        <f>IF((E34-Resultados!$G$17)&gt;0,E34-Resultados!$G$17,0)</f>
        <v>20.714029389301473</v>
      </c>
      <c r="CF34" s="89">
        <f>IF((F34-Resultados!$H$17)&gt;0,F34-Resultados!$H$17,0)</f>
        <v>17.908547363897391</v>
      </c>
      <c r="CG34" s="89">
        <f>IF((G34-Resultados!$I$17)&gt;0,G34-Resultados!$I$17,0)</f>
        <v>13.072750115280613</v>
      </c>
      <c r="CH34" s="89">
        <f>IF((H34-Resultados!$J$17)&gt;0,H34-Resultados!$J$17,0)</f>
        <v>11.69066541223561</v>
      </c>
      <c r="CI34" s="89">
        <f>IF((I34-Resultados!$K$17)&gt;0,I34-Resultados!$K$17,0)</f>
        <v>7.9905549640836</v>
      </c>
      <c r="CJ34" s="89">
        <f>IF((J34-Resultados!$L$17)&gt;0,J34-Resultados!$L$17,0)</f>
        <v>0</v>
      </c>
      <c r="CK34" s="89">
        <f>IF((K34-Resultados!$M$17)&gt;0,K34-Resultados!$M$17,0)</f>
        <v>0</v>
      </c>
      <c r="CL34" s="89">
        <f>IF((L34-Resultados!$N$17)&gt;0,L34-Resultados!$N$17,0)</f>
        <v>0</v>
      </c>
      <c r="CM34" s="89">
        <f>IF((M34-Resultados!$O$17)&gt;0,M34-Resultados!$O$17,0)</f>
        <v>0</v>
      </c>
      <c r="CN34" s="89">
        <f>IF((N34-Resultados!$P$17)&gt;0,N34-Resultados!$P$17,0)</f>
        <v>0</v>
      </c>
      <c r="CO34" s="89">
        <f>IF((O34-Resultados!$Q$17)&gt;0,O34-Resultados!$Q$17,0)</f>
        <v>0</v>
      </c>
      <c r="CP34" s="89">
        <f>IF((P34-Resultados!$R$17)&gt;0,P34-Resultados!$R$17,0)</f>
        <v>0</v>
      </c>
      <c r="CQ34" s="89">
        <f>IF((Q34-Resultados!$S$17)&gt;0,Q34-Resultados!$S$17,0)</f>
        <v>0</v>
      </c>
      <c r="CR34" s="89">
        <f>IF((R34-Resultados!$T$17)&gt;0,R34-Resultados!$T$17,0)</f>
        <v>0</v>
      </c>
      <c r="CS34" s="90">
        <f t="shared" si="27"/>
        <v>122.88340533976606</v>
      </c>
      <c r="CT34" s="88">
        <f t="shared" si="32"/>
        <v>0</v>
      </c>
      <c r="CU34" s="88">
        <f t="shared" si="28"/>
        <v>0</v>
      </c>
    </row>
    <row r="35" spans="1:99" ht="14.25">
      <c r="A35" s="71"/>
      <c r="B35" s="83">
        <v>-1</v>
      </c>
      <c r="C35" s="99">
        <f>C36-$B$35</f>
        <v>34</v>
      </c>
      <c r="D35" s="100">
        <f t="shared" si="5"/>
        <v>37</v>
      </c>
      <c r="E35" s="100">
        <f t="shared" si="6"/>
        <v>40</v>
      </c>
      <c r="F35" s="100">
        <f t="shared" si="7"/>
        <v>43</v>
      </c>
      <c r="G35" s="100">
        <f t="shared" si="8"/>
        <v>46</v>
      </c>
      <c r="H35" s="100">
        <f t="shared" si="9"/>
        <v>49</v>
      </c>
      <c r="I35" s="100">
        <f t="shared" si="10"/>
        <v>52</v>
      </c>
      <c r="J35" s="100">
        <f t="shared" si="11"/>
        <v>53</v>
      </c>
      <c r="K35" s="100">
        <f t="shared" si="12"/>
        <v>54</v>
      </c>
      <c r="L35" s="100">
        <f t="shared" si="13"/>
        <v>55</v>
      </c>
      <c r="M35" s="100">
        <f t="shared" si="14"/>
        <v>56</v>
      </c>
      <c r="N35" s="100">
        <f t="shared" si="15"/>
        <v>57</v>
      </c>
      <c r="O35" s="100">
        <f t="shared" si="16"/>
        <v>57</v>
      </c>
      <c r="P35" s="100">
        <f t="shared" si="17"/>
        <v>57</v>
      </c>
      <c r="Q35" s="100">
        <f t="shared" si="18"/>
        <v>57</v>
      </c>
      <c r="R35" s="100">
        <f t="shared" si="19"/>
        <v>57</v>
      </c>
      <c r="S35" s="101">
        <f t="shared" si="20"/>
        <v>57</v>
      </c>
      <c r="U35" s="69">
        <f>IF((C35-Resultados!$E$13)&gt;0,C35-Resultados!$E$13,0)</f>
        <v>6.0899903386316936</v>
      </c>
      <c r="V35" s="69">
        <f>IF((D35-Resultados!$F$13)&gt;0,D35-Resultados!$F$13,0)</f>
        <v>12.35338527697267</v>
      </c>
      <c r="W35" s="69">
        <f>IF((E35-Resultados!$G$13)&gt;0,E35-Resultados!$G$13,0)</f>
        <v>8.3822881496199599</v>
      </c>
      <c r="X35" s="69">
        <f>IF((F35-Resultados!$H$13)&gt;0,F35-Resultados!$H$13,0)</f>
        <v>8.0768061242158851</v>
      </c>
      <c r="Y35" s="69">
        <f>IF((G35-Resultados!$I$13)&gt;0,G35-Resultados!$I$13,0)</f>
        <v>5.5410088755991111</v>
      </c>
      <c r="Z35" s="69">
        <f>IF((H35-Resultados!$J$13)&gt;0,H35-Resultados!$J$13,0)</f>
        <v>6.1589241725541086</v>
      </c>
      <c r="AA35" s="69">
        <f>IF((I35-Resultados!$K$13)&gt;0,I35-Resultados!$K$13,0)</f>
        <v>4.2588137244021027</v>
      </c>
      <c r="AB35" s="69">
        <f>IF((J35-Resultados!$L$13)&gt;0,J35-Resultados!$L$13,0)</f>
        <v>0</v>
      </c>
      <c r="AC35" s="69">
        <f>IF((K35-Resultados!$M$13)&gt;0,K35-Resultados!$M$13,0)</f>
        <v>0</v>
      </c>
      <c r="AD35" s="69">
        <f>IF((L35-Resultados!$N$13)&gt;0,L35-Resultados!$N$13,0)</f>
        <v>0</v>
      </c>
      <c r="AE35" s="69">
        <f>IF((M35-Resultados!$O$13)&gt;0,M35-Resultados!$O$13,0)</f>
        <v>0</v>
      </c>
      <c r="AF35" s="69">
        <f>IF((N35-Resultados!$P$13)&gt;0,N35-Resultados!$P$13,0)</f>
        <v>0</v>
      </c>
      <c r="AG35" s="69">
        <f>IF((O35-Resultados!$Q$13)&gt;0,O35-Resultados!$Q$13,0)</f>
        <v>0</v>
      </c>
      <c r="AH35" s="69">
        <f>IF((P35-Resultados!$R$13)&gt;0,P35-Resultados!$R$13,0)</f>
        <v>0</v>
      </c>
      <c r="AI35" s="69">
        <f>IF((Q35-Resultados!$S$13)&gt;0,Q35-Resultados!$S$13,0)</f>
        <v>0</v>
      </c>
      <c r="AJ35" s="69">
        <f>IF((R35-Resultados!$T$13)&gt;0,R35-Resultados!$T$13,0)</f>
        <v>0</v>
      </c>
      <c r="AK35" s="87">
        <f t="shared" si="21"/>
        <v>50.861216661995535</v>
      </c>
      <c r="AL35" s="88">
        <f t="shared" si="29"/>
        <v>0</v>
      </c>
      <c r="AM35" s="88">
        <f t="shared" si="22"/>
        <v>0</v>
      </c>
      <c r="AN35" s="88"/>
      <c r="AO35" s="332">
        <f>IF((C35-Resultados!$E$14)&gt;0,C35-Resultados!$E$14,0)</f>
        <v>25.189990338631695</v>
      </c>
      <c r="AP35" s="333">
        <f>IF((D35-Resultados!$F$14)&gt;0,D35-Resultados!$F$14,0)</f>
        <v>28.453385276972671</v>
      </c>
      <c r="AQ35" s="333">
        <f>IF((E35-Resultados!$G$14)&gt;0,E35-Resultados!$G$14,0)</f>
        <v>21.782288149619959</v>
      </c>
      <c r="AR35" s="333">
        <f>IF((F35-Resultados!$H$14)&gt;0,F35-Resultados!$H$14,0)</f>
        <v>18.976806124215884</v>
      </c>
      <c r="AS35" s="333">
        <f>IF((G35-Resultados!$I$14)&gt;0,G35-Resultados!$I$14,0)</f>
        <v>14.141008875599113</v>
      </c>
      <c r="AT35" s="333">
        <f>IF((H35-Resultados!$J$14)&gt;0,H35-Resultados!$J$14,0)</f>
        <v>12.75892417255411</v>
      </c>
      <c r="AU35" s="333">
        <f>IF((I35-Resultados!$K$14)&gt;0,I35-Resultados!$K$14,0)</f>
        <v>9.0588137244020999</v>
      </c>
      <c r="AV35" s="333">
        <f>IF((J35-Resultados!$L$14)&gt;0,J35-Resultados!$L$14,0)</f>
        <v>0.58439460929008646</v>
      </c>
      <c r="AW35" s="333">
        <f>IF((K35-Resultados!$M$14)&gt;0,K35-Resultados!$M$14,0)</f>
        <v>0</v>
      </c>
      <c r="AX35" s="333">
        <f>IF((L35-Resultados!$N$14)&gt;0,L35-Resultados!$N$14,0)</f>
        <v>0</v>
      </c>
      <c r="AY35" s="333">
        <f>IF((M35-Resultados!$O$14)&gt;0,M35-Resultados!$O$14,0)</f>
        <v>0</v>
      </c>
      <c r="AZ35" s="333">
        <f>IF((N35-Resultados!$P$14)&gt;0,N35-Resultados!$P$14,0)</f>
        <v>0</v>
      </c>
      <c r="BA35" s="333">
        <f>IF((O35-Resultados!$Q$14)&gt;0,O35-Resultados!$Q$14,0)</f>
        <v>0</v>
      </c>
      <c r="BB35" s="333">
        <f>IF((P35-Resultados!$R$14)&gt;0,P35-Resultados!$R$14,0)</f>
        <v>0</v>
      </c>
      <c r="BC35" s="333">
        <f>IF((Q35-Resultados!$S$14)&gt;0,Q35-Resultados!$S$14,0)</f>
        <v>0</v>
      </c>
      <c r="BD35" s="333">
        <f>IF((R35-Resultados!$T$14)&gt;0,R35-Resultados!$T$14,0)</f>
        <v>0</v>
      </c>
      <c r="BE35" s="90">
        <f t="shared" si="23"/>
        <v>130.9456112712856</v>
      </c>
      <c r="BF35" s="88">
        <f t="shared" si="30"/>
        <v>0</v>
      </c>
      <c r="BG35" s="88">
        <f t="shared" si="24"/>
        <v>0</v>
      </c>
      <c r="BH35" s="88"/>
      <c r="BI35" s="91">
        <f>IF((C35-Resultados!$E$16)&gt;0,C35-Resultados!$E$16,0)</f>
        <v>4.0217315783131937</v>
      </c>
      <c r="BJ35" s="89">
        <f>IF((D35-Resultados!$F$16)&gt;0,D35-Resultados!$F$16,0)</f>
        <v>10.285126516654177</v>
      </c>
      <c r="BK35" s="89">
        <f>IF((E35-Resultados!$G$16)&gt;0,E35-Resultados!$G$16,0)</f>
        <v>6.3140293893014743</v>
      </c>
      <c r="BL35" s="89">
        <f>IF((F35-Resultados!$H$16)&gt;0,F35-Resultados!$H$16,0)</f>
        <v>6.0085473638973923</v>
      </c>
      <c r="BM35" s="89">
        <f>IF((G35-Resultados!$I$16)&gt;0,G35-Resultados!$I$16,0)</f>
        <v>3.4727501152806113</v>
      </c>
      <c r="BN35" s="89">
        <f>IF((H35-Resultados!$J$16)&gt;0,H35-Resultados!$J$16,0)</f>
        <v>4.0906654122356088</v>
      </c>
      <c r="BO35" s="89">
        <f>IF((I35-Resultados!$K$16)&gt;0,I35-Resultados!$K$16,0)</f>
        <v>2.1905549640836028</v>
      </c>
      <c r="BP35" s="89">
        <f>IF((J35-Resultados!$L$16)&gt;0,J35-Resultados!$L$16,0)</f>
        <v>0</v>
      </c>
      <c r="BQ35" s="89">
        <f>IF((K35-Resultados!$M$16)&gt;0,K35-Resultados!$M$16,0)</f>
        <v>0</v>
      </c>
      <c r="BR35" s="89">
        <f>IF((L35-Resultados!$N$16)&gt;0,L35-Resultados!$N$16,0)</f>
        <v>0</v>
      </c>
      <c r="BS35" s="89">
        <f>IF((M35-Resultados!$O$16)&gt;0,M35-Resultados!$O$16,0)</f>
        <v>0</v>
      </c>
      <c r="BT35" s="89">
        <f>IF((N35-Resultados!$P$16)&gt;0,N35-Resultados!$P$16,0)</f>
        <v>0</v>
      </c>
      <c r="BU35" s="89">
        <f>IF((O35-Resultados!$Q$16)&gt;0,O35-Resultados!$Q$16,0)</f>
        <v>0</v>
      </c>
      <c r="BV35" s="89">
        <f>IF((P35-Resultados!$R$16)&gt;0,P35-Resultados!$R$16,0)</f>
        <v>0</v>
      </c>
      <c r="BW35" s="89">
        <f>IF((Q35-Resultados!$S$16)&gt;0,Q35-Resultados!$S$16,0)</f>
        <v>0</v>
      </c>
      <c r="BX35" s="89">
        <f>IF((R35-Resultados!$T$16)&gt;0,R35-Resultados!$T$16,0)</f>
        <v>0</v>
      </c>
      <c r="BY35" s="90">
        <f t="shared" si="25"/>
        <v>36.383405339766057</v>
      </c>
      <c r="BZ35" s="88">
        <f t="shared" si="31"/>
        <v>0</v>
      </c>
      <c r="CA35" s="88">
        <f t="shared" si="26"/>
        <v>0</v>
      </c>
      <c r="CB35" s="88"/>
      <c r="CC35" s="91">
        <f>IF((C35-Resultados!$E$17)&gt;0,C35-Resultados!$E$17,0)</f>
        <v>23.121731578313195</v>
      </c>
      <c r="CD35" s="89">
        <f>IF((D35-Resultados!$F$17)&gt;0,D35-Resultados!$F$17,0)</f>
        <v>26.385126516654179</v>
      </c>
      <c r="CE35" s="89">
        <f>IF((E35-Resultados!$G$17)&gt;0,E35-Resultados!$G$17,0)</f>
        <v>19.714029389301473</v>
      </c>
      <c r="CF35" s="89">
        <f>IF((F35-Resultados!$H$17)&gt;0,F35-Resultados!$H$17,0)</f>
        <v>16.908547363897391</v>
      </c>
      <c r="CG35" s="89">
        <f>IF((G35-Resultados!$I$17)&gt;0,G35-Resultados!$I$17,0)</f>
        <v>12.072750115280613</v>
      </c>
      <c r="CH35" s="89">
        <f>IF((H35-Resultados!$J$17)&gt;0,H35-Resultados!$J$17,0)</f>
        <v>10.69066541223561</v>
      </c>
      <c r="CI35" s="89">
        <f>IF((I35-Resultados!$K$17)&gt;0,I35-Resultados!$K$17,0)</f>
        <v>6.9905549640836</v>
      </c>
      <c r="CJ35" s="89">
        <f>IF((J35-Resultados!$L$17)&gt;0,J35-Resultados!$L$17,0)</f>
        <v>0</v>
      </c>
      <c r="CK35" s="89">
        <f>IF((K35-Resultados!$M$17)&gt;0,K35-Resultados!$M$17,0)</f>
        <v>0</v>
      </c>
      <c r="CL35" s="89">
        <f>IF((L35-Resultados!$N$17)&gt;0,L35-Resultados!$N$17,0)</f>
        <v>0</v>
      </c>
      <c r="CM35" s="89">
        <f>IF((M35-Resultados!$O$17)&gt;0,M35-Resultados!$O$17,0)</f>
        <v>0</v>
      </c>
      <c r="CN35" s="89">
        <f>IF((N35-Resultados!$P$17)&gt;0,N35-Resultados!$P$17,0)</f>
        <v>0</v>
      </c>
      <c r="CO35" s="89">
        <f>IF((O35-Resultados!$Q$17)&gt;0,O35-Resultados!$Q$17,0)</f>
        <v>0</v>
      </c>
      <c r="CP35" s="89">
        <f>IF((P35-Resultados!$R$17)&gt;0,P35-Resultados!$R$17,0)</f>
        <v>0</v>
      </c>
      <c r="CQ35" s="89">
        <f>IF((Q35-Resultados!$S$17)&gt;0,Q35-Resultados!$S$17,0)</f>
        <v>0</v>
      </c>
      <c r="CR35" s="89">
        <f>IF((R35-Resultados!$T$17)&gt;0,R35-Resultados!$T$17,0)</f>
        <v>0</v>
      </c>
      <c r="CS35" s="90">
        <f t="shared" si="27"/>
        <v>115.88340533976606</v>
      </c>
      <c r="CT35" s="88">
        <f t="shared" si="32"/>
        <v>0</v>
      </c>
      <c r="CU35" s="88">
        <f t="shared" si="28"/>
        <v>0</v>
      </c>
    </row>
    <row r="36" spans="1:99" ht="14.25">
      <c r="A36" s="102" t="s">
        <v>68</v>
      </c>
      <c r="B36" s="103">
        <v>0</v>
      </c>
      <c r="C36" s="70">
        <v>33</v>
      </c>
      <c r="D36" s="70">
        <v>36</v>
      </c>
      <c r="E36" s="70">
        <v>39</v>
      </c>
      <c r="F36" s="70">
        <v>42</v>
      </c>
      <c r="G36" s="70">
        <v>45</v>
      </c>
      <c r="H36" s="70">
        <v>48</v>
      </c>
      <c r="I36" s="70">
        <v>51</v>
      </c>
      <c r="J36" s="70">
        <v>52</v>
      </c>
      <c r="K36" s="70">
        <v>53</v>
      </c>
      <c r="L36" s="70">
        <v>54</v>
      </c>
      <c r="M36" s="70">
        <v>55</v>
      </c>
      <c r="N36" s="70">
        <v>56</v>
      </c>
      <c r="O36" s="70">
        <v>56</v>
      </c>
      <c r="P36" s="70">
        <v>56</v>
      </c>
      <c r="Q36" s="70">
        <v>56</v>
      </c>
      <c r="R36" s="70">
        <v>56</v>
      </c>
      <c r="S36" s="70">
        <v>56</v>
      </c>
      <c r="U36" s="69">
        <f>IF((C36-Resultados!$E$13)&gt;0,C36-Resultados!$E$13,0)</f>
        <v>5.0899903386316936</v>
      </c>
      <c r="V36" s="69">
        <f>IF((D36-Resultados!$F$13)&gt;0,D36-Resultados!$F$13,0)</f>
        <v>11.35338527697267</v>
      </c>
      <c r="W36" s="69">
        <f>IF((E36-Resultados!$G$13)&gt;0,E36-Resultados!$G$13,0)</f>
        <v>7.3822881496199599</v>
      </c>
      <c r="X36" s="69">
        <f>IF((F36-Resultados!$H$13)&gt;0,F36-Resultados!$H$13,0)</f>
        <v>7.0768061242158851</v>
      </c>
      <c r="Y36" s="69">
        <f>IF((G36-Resultados!$I$13)&gt;0,G36-Resultados!$I$13,0)</f>
        <v>4.5410088755991111</v>
      </c>
      <c r="Z36" s="69">
        <f>IF((H36-Resultados!$J$13)&gt;0,H36-Resultados!$J$13,0)</f>
        <v>5.1589241725541086</v>
      </c>
      <c r="AA36" s="69">
        <f>IF((I36-Resultados!$K$13)&gt;0,I36-Resultados!$K$13,0)</f>
        <v>3.2588137244021027</v>
      </c>
      <c r="AB36" s="69">
        <f>IF((J36-Resultados!$L$13)&gt;0,J36-Resultados!$L$13,0)</f>
        <v>0</v>
      </c>
      <c r="AC36" s="69">
        <f>IF((K36-Resultados!$M$13)&gt;0,K36-Resultados!$M$13,0)</f>
        <v>0</v>
      </c>
      <c r="AD36" s="69">
        <f>IF((L36-Resultados!$N$13)&gt;0,L36-Resultados!$N$13,0)</f>
        <v>0</v>
      </c>
      <c r="AE36" s="69">
        <f>IF((M36-Resultados!$O$13)&gt;0,M36-Resultados!$O$13,0)</f>
        <v>0</v>
      </c>
      <c r="AF36" s="69">
        <f>IF((N36-Resultados!$P$13)&gt;0,N36-Resultados!$P$13,0)</f>
        <v>0</v>
      </c>
      <c r="AG36" s="69">
        <f>IF((O36-Resultados!$Q$13)&gt;0,O36-Resultados!$Q$13,0)</f>
        <v>0</v>
      </c>
      <c r="AH36" s="69">
        <f>IF((P36-Resultados!$R$13)&gt;0,P36-Resultados!$R$13,0)</f>
        <v>0</v>
      </c>
      <c r="AI36" s="69">
        <f>IF((Q36-Resultados!$S$13)&gt;0,Q36-Resultados!$S$13,0)</f>
        <v>0</v>
      </c>
      <c r="AJ36" s="69">
        <f>IF((R36-Resultados!$T$13)&gt;0,R36-Resultados!$T$13,0)</f>
        <v>0</v>
      </c>
      <c r="AK36" s="87">
        <f t="shared" si="21"/>
        <v>43.861216661995527</v>
      </c>
      <c r="AL36" s="88">
        <f t="shared" si="29"/>
        <v>0</v>
      </c>
      <c r="AM36" s="88">
        <f t="shared" si="22"/>
        <v>0</v>
      </c>
      <c r="AN36" s="88"/>
      <c r="AO36" s="332">
        <f>IF((C36-Resultados!$E$14)&gt;0,C36-Resultados!$E$14,0)</f>
        <v>24.189990338631695</v>
      </c>
      <c r="AP36" s="333">
        <f>IF((D36-Resultados!$F$14)&gt;0,D36-Resultados!$F$14,0)</f>
        <v>27.453385276972671</v>
      </c>
      <c r="AQ36" s="333">
        <f>IF((E36-Resultados!$G$14)&gt;0,E36-Resultados!$G$14,0)</f>
        <v>20.782288149619959</v>
      </c>
      <c r="AR36" s="333">
        <f>IF((F36-Resultados!$H$14)&gt;0,F36-Resultados!$H$14,0)</f>
        <v>17.976806124215884</v>
      </c>
      <c r="AS36" s="333">
        <f>IF((G36-Resultados!$I$14)&gt;0,G36-Resultados!$I$14,0)</f>
        <v>13.141008875599113</v>
      </c>
      <c r="AT36" s="333">
        <f>IF((H36-Resultados!$J$14)&gt;0,H36-Resultados!$J$14,0)</f>
        <v>11.75892417255411</v>
      </c>
      <c r="AU36" s="333">
        <f>IF((I36-Resultados!$K$14)&gt;0,I36-Resultados!$K$14,0)</f>
        <v>8.0588137244020999</v>
      </c>
      <c r="AV36" s="333">
        <f>IF((J36-Resultados!$L$14)&gt;0,J36-Resultados!$L$14,0)</f>
        <v>0</v>
      </c>
      <c r="AW36" s="333">
        <f>IF((K36-Resultados!$M$14)&gt;0,K36-Resultados!$M$14,0)</f>
        <v>0</v>
      </c>
      <c r="AX36" s="333">
        <f>IF((L36-Resultados!$N$14)&gt;0,L36-Resultados!$N$14,0)</f>
        <v>0</v>
      </c>
      <c r="AY36" s="333">
        <f>IF((M36-Resultados!$O$14)&gt;0,M36-Resultados!$O$14,0)</f>
        <v>0</v>
      </c>
      <c r="AZ36" s="333">
        <f>IF((N36-Resultados!$P$14)&gt;0,N36-Resultados!$P$14,0)</f>
        <v>0</v>
      </c>
      <c r="BA36" s="333">
        <f>IF((O36-Resultados!$Q$14)&gt;0,O36-Resultados!$Q$14,0)</f>
        <v>0</v>
      </c>
      <c r="BB36" s="333">
        <f>IF((P36-Resultados!$R$14)&gt;0,P36-Resultados!$R$14,0)</f>
        <v>0</v>
      </c>
      <c r="BC36" s="333">
        <f>IF((Q36-Resultados!$S$14)&gt;0,Q36-Resultados!$S$14,0)</f>
        <v>0</v>
      </c>
      <c r="BD36" s="333">
        <f>IF((R36-Resultados!$T$14)&gt;0,R36-Resultados!$T$14,0)</f>
        <v>0</v>
      </c>
      <c r="BE36" s="90">
        <f t="shared" si="23"/>
        <v>123.36121666199553</v>
      </c>
      <c r="BF36" s="88">
        <f t="shared" si="30"/>
        <v>0</v>
      </c>
      <c r="BG36" s="88">
        <f t="shared" si="24"/>
        <v>0</v>
      </c>
      <c r="BH36" s="88"/>
      <c r="BI36" s="91">
        <f>IF((C36-Resultados!$E$16)&gt;0,C36-Resultados!$E$16,0)</f>
        <v>3.0217315783131937</v>
      </c>
      <c r="BJ36" s="89">
        <f>IF((D36-Resultados!$F$16)&gt;0,D36-Resultados!$F$16,0)</f>
        <v>9.2851265166541772</v>
      </c>
      <c r="BK36" s="89">
        <f>IF((E36-Resultados!$G$16)&gt;0,E36-Resultados!$G$16,0)</f>
        <v>5.3140293893014743</v>
      </c>
      <c r="BL36" s="89">
        <f>IF((F36-Resultados!$H$16)&gt;0,F36-Resultados!$H$16,0)</f>
        <v>5.0085473638973923</v>
      </c>
      <c r="BM36" s="89">
        <f>IF((G36-Resultados!$I$16)&gt;0,G36-Resultados!$I$16,0)</f>
        <v>2.4727501152806113</v>
      </c>
      <c r="BN36" s="89">
        <f>IF((H36-Resultados!$J$16)&gt;0,H36-Resultados!$J$16,0)</f>
        <v>3.0906654122356088</v>
      </c>
      <c r="BO36" s="89">
        <f>IF((I36-Resultados!$K$16)&gt;0,I36-Resultados!$K$16,0)</f>
        <v>1.1905549640836028</v>
      </c>
      <c r="BP36" s="89">
        <f>IF((J36-Resultados!$L$16)&gt;0,J36-Resultados!$L$16,0)</f>
        <v>0</v>
      </c>
      <c r="BQ36" s="89">
        <f>IF((K36-Resultados!$M$16)&gt;0,K36-Resultados!$M$16,0)</f>
        <v>0</v>
      </c>
      <c r="BR36" s="89">
        <f>IF((L36-Resultados!$N$16)&gt;0,L36-Resultados!$N$16,0)</f>
        <v>0</v>
      </c>
      <c r="BS36" s="89">
        <f>IF((M36-Resultados!$O$16)&gt;0,M36-Resultados!$O$16,0)</f>
        <v>0</v>
      </c>
      <c r="BT36" s="89">
        <f>IF((N36-Resultados!$P$16)&gt;0,N36-Resultados!$P$16,0)</f>
        <v>0</v>
      </c>
      <c r="BU36" s="89">
        <f>IF((O36-Resultados!$Q$16)&gt;0,O36-Resultados!$Q$16,0)</f>
        <v>0</v>
      </c>
      <c r="BV36" s="89">
        <f>IF((P36-Resultados!$R$16)&gt;0,P36-Resultados!$R$16,0)</f>
        <v>0</v>
      </c>
      <c r="BW36" s="89">
        <f>IF((Q36-Resultados!$S$16)&gt;0,Q36-Resultados!$S$16,0)</f>
        <v>0</v>
      </c>
      <c r="BX36" s="89">
        <f>IF((R36-Resultados!$T$16)&gt;0,R36-Resultados!$T$16,0)</f>
        <v>0</v>
      </c>
      <c r="BY36" s="90">
        <f t="shared" si="25"/>
        <v>29.38340533976606</v>
      </c>
      <c r="BZ36" s="88">
        <f t="shared" si="31"/>
        <v>52</v>
      </c>
      <c r="CA36" s="88">
        <f t="shared" si="26"/>
        <v>0</v>
      </c>
      <c r="CB36" s="88"/>
      <c r="CC36" s="91">
        <f>IF((C36-Resultados!$E$17)&gt;0,C36-Resultados!$E$17,0)</f>
        <v>22.121731578313195</v>
      </c>
      <c r="CD36" s="89">
        <f>IF((D36-Resultados!$F$17)&gt;0,D36-Resultados!$F$17,0)</f>
        <v>25.385126516654179</v>
      </c>
      <c r="CE36" s="89">
        <f>IF((E36-Resultados!$G$17)&gt;0,E36-Resultados!$G$17,0)</f>
        <v>18.714029389301473</v>
      </c>
      <c r="CF36" s="89">
        <f>IF((F36-Resultados!$H$17)&gt;0,F36-Resultados!$H$17,0)</f>
        <v>15.908547363897391</v>
      </c>
      <c r="CG36" s="89">
        <f>IF((G36-Resultados!$I$17)&gt;0,G36-Resultados!$I$17,0)</f>
        <v>11.072750115280613</v>
      </c>
      <c r="CH36" s="89">
        <f>IF((H36-Resultados!$J$17)&gt;0,H36-Resultados!$J$17,0)</f>
        <v>9.6906654122356102</v>
      </c>
      <c r="CI36" s="89">
        <f>IF((I36-Resultados!$K$17)&gt;0,I36-Resultados!$K$17,0)</f>
        <v>5.9905549640836</v>
      </c>
      <c r="CJ36" s="89">
        <f>IF((J36-Resultados!$L$17)&gt;0,J36-Resultados!$L$17,0)</f>
        <v>0</v>
      </c>
      <c r="CK36" s="89">
        <f>IF((K36-Resultados!$M$17)&gt;0,K36-Resultados!$M$17,0)</f>
        <v>0</v>
      </c>
      <c r="CL36" s="89">
        <f>IF((L36-Resultados!$N$17)&gt;0,L36-Resultados!$N$17,0)</f>
        <v>0</v>
      </c>
      <c r="CM36" s="89">
        <f>IF((M36-Resultados!$O$17)&gt;0,M36-Resultados!$O$17,0)</f>
        <v>0</v>
      </c>
      <c r="CN36" s="89">
        <f>IF((N36-Resultados!$P$17)&gt;0,N36-Resultados!$P$17,0)</f>
        <v>0</v>
      </c>
      <c r="CO36" s="89">
        <f>IF((O36-Resultados!$Q$17)&gt;0,O36-Resultados!$Q$17,0)</f>
        <v>0</v>
      </c>
      <c r="CP36" s="89">
        <f>IF((P36-Resultados!$R$17)&gt;0,P36-Resultados!$R$17,0)</f>
        <v>0</v>
      </c>
      <c r="CQ36" s="89">
        <f>IF((Q36-Resultados!$S$17)&gt;0,Q36-Resultados!$S$17,0)</f>
        <v>0</v>
      </c>
      <c r="CR36" s="89">
        <f>IF((R36-Resultados!$T$17)&gt;0,R36-Resultados!$T$17,0)</f>
        <v>0</v>
      </c>
      <c r="CS36" s="90">
        <f t="shared" si="27"/>
        <v>108.88340533976606</v>
      </c>
      <c r="CT36" s="88">
        <f t="shared" si="32"/>
        <v>0</v>
      </c>
      <c r="CU36" s="88">
        <f t="shared" si="28"/>
        <v>0</v>
      </c>
    </row>
    <row r="37" spans="1:99" ht="14.25">
      <c r="A37" s="71"/>
      <c r="B37" s="83">
        <v>1</v>
      </c>
      <c r="C37" s="104">
        <f t="shared" ref="C37:C66" si="33">$C$36-$B37</f>
        <v>32</v>
      </c>
      <c r="D37" s="105">
        <f t="shared" ref="D37:D66" si="34">$D$36-$B37</f>
        <v>35</v>
      </c>
      <c r="E37" s="105">
        <f t="shared" ref="E37:E66" si="35">$E$36-$B37</f>
        <v>38</v>
      </c>
      <c r="F37" s="105">
        <f t="shared" ref="F37:F66" si="36">$F$36-$B37</f>
        <v>41</v>
      </c>
      <c r="G37" s="105">
        <f t="shared" ref="G37:G66" si="37">$G$36-$B37</f>
        <v>44</v>
      </c>
      <c r="H37" s="105">
        <f t="shared" ref="H37:H66" si="38">$H$36-$B37</f>
        <v>47</v>
      </c>
      <c r="I37" s="105">
        <f t="shared" ref="I37:I66" si="39">$I$36-$B37</f>
        <v>50</v>
      </c>
      <c r="J37" s="105">
        <f t="shared" ref="J37:J66" si="40">$J$36-$B37</f>
        <v>51</v>
      </c>
      <c r="K37" s="105">
        <f t="shared" ref="K37:K66" si="41">$K$36-$B37</f>
        <v>52</v>
      </c>
      <c r="L37" s="105">
        <f t="shared" ref="L37:L66" si="42">$L$36-$B37</f>
        <v>53</v>
      </c>
      <c r="M37" s="105">
        <f t="shared" ref="M37:M66" si="43">$M$36-$B37</f>
        <v>54</v>
      </c>
      <c r="N37" s="105">
        <f t="shared" ref="N37:N66" si="44">$N$36-$B37</f>
        <v>55</v>
      </c>
      <c r="O37" s="105">
        <f t="shared" ref="O37:O66" si="45">$O$36-$B37</f>
        <v>55</v>
      </c>
      <c r="P37" s="105">
        <f t="shared" ref="P37:P66" si="46">$P$36-$B37</f>
        <v>55</v>
      </c>
      <c r="Q37" s="105">
        <f t="shared" ref="Q37:Q66" si="47">$Q$36-$B37</f>
        <v>55</v>
      </c>
      <c r="R37" s="105">
        <f t="shared" ref="R37:R66" si="48">$R$36-$B37</f>
        <v>55</v>
      </c>
      <c r="S37" s="106">
        <f t="shared" ref="S37:S66" si="49">$S$36-$B37</f>
        <v>55</v>
      </c>
      <c r="U37" s="69">
        <f>IF((C37-Resultados!$E$13)&gt;0,C37-Resultados!$E$13,0)</f>
        <v>4.0899903386316936</v>
      </c>
      <c r="V37" s="69">
        <f>IF((D37-Resultados!$F$13)&gt;0,D37-Resultados!$F$13,0)</f>
        <v>10.35338527697267</v>
      </c>
      <c r="W37" s="69">
        <f>IF((E37-Resultados!$G$13)&gt;0,E37-Resultados!$G$13,0)</f>
        <v>6.3822881496199599</v>
      </c>
      <c r="X37" s="69">
        <f>IF((F37-Resultados!$H$13)&gt;0,F37-Resultados!$H$13,0)</f>
        <v>6.0768061242158851</v>
      </c>
      <c r="Y37" s="69">
        <f>IF((G37-Resultados!$I$13)&gt;0,G37-Resultados!$I$13,0)</f>
        <v>3.5410088755991111</v>
      </c>
      <c r="Z37" s="69">
        <f>IF((H37-Resultados!$J$13)&gt;0,H37-Resultados!$J$13,0)</f>
        <v>4.1589241725541086</v>
      </c>
      <c r="AA37" s="69">
        <f>IF((I37-Resultados!$K$13)&gt;0,I37-Resultados!$K$13,0)</f>
        <v>2.2588137244021027</v>
      </c>
      <c r="AB37" s="69">
        <f>IF((J37-Resultados!$L$13)&gt;0,J37-Resultados!$L$13,0)</f>
        <v>0</v>
      </c>
      <c r="AC37" s="69">
        <f>IF((K37-Resultados!$M$13)&gt;0,K37-Resultados!$M$13,0)</f>
        <v>0</v>
      </c>
      <c r="AD37" s="69">
        <f>IF((L37-Resultados!$N$13)&gt;0,L37-Resultados!$N$13,0)</f>
        <v>0</v>
      </c>
      <c r="AE37" s="69">
        <f>IF((M37-Resultados!$O$13)&gt;0,M37-Resultados!$O$13,0)</f>
        <v>0</v>
      </c>
      <c r="AF37" s="69">
        <f>IF((N37-Resultados!$P$13)&gt;0,N37-Resultados!$P$13,0)</f>
        <v>0</v>
      </c>
      <c r="AG37" s="69">
        <f>IF((O37-Resultados!$Q$13)&gt;0,O37-Resultados!$Q$13,0)</f>
        <v>0</v>
      </c>
      <c r="AH37" s="69">
        <f>IF((P37-Resultados!$R$13)&gt;0,P37-Resultados!$R$13,0)</f>
        <v>0</v>
      </c>
      <c r="AI37" s="69">
        <f>IF((Q37-Resultados!$S$13)&gt;0,Q37-Resultados!$S$13,0)</f>
        <v>0</v>
      </c>
      <c r="AJ37" s="69">
        <f>IF((R37-Resultados!$T$13)&gt;0,R37-Resultados!$T$13,0)</f>
        <v>0</v>
      </c>
      <c r="AK37" s="87">
        <f t="shared" si="21"/>
        <v>36.861216661995527</v>
      </c>
      <c r="AL37" s="88">
        <f t="shared" si="29"/>
        <v>0</v>
      </c>
      <c r="AM37" s="88">
        <f t="shared" si="22"/>
        <v>0</v>
      </c>
      <c r="AN37" s="88"/>
      <c r="AO37" s="332">
        <f>IF((C37-Resultados!$E$14)&gt;0,C37-Resultados!$E$14,0)</f>
        <v>23.189990338631695</v>
      </c>
      <c r="AP37" s="333">
        <f>IF((D37-Resultados!$F$14)&gt;0,D37-Resultados!$F$14,0)</f>
        <v>26.453385276972671</v>
      </c>
      <c r="AQ37" s="333">
        <f>IF((E37-Resultados!$G$14)&gt;0,E37-Resultados!$G$14,0)</f>
        <v>19.782288149619959</v>
      </c>
      <c r="AR37" s="333">
        <f>IF((F37-Resultados!$H$14)&gt;0,F37-Resultados!$H$14,0)</f>
        <v>16.976806124215884</v>
      </c>
      <c r="AS37" s="333">
        <f>IF((G37-Resultados!$I$14)&gt;0,G37-Resultados!$I$14,0)</f>
        <v>12.141008875599113</v>
      </c>
      <c r="AT37" s="333">
        <f>IF((H37-Resultados!$J$14)&gt;0,H37-Resultados!$J$14,0)</f>
        <v>10.75892417255411</v>
      </c>
      <c r="AU37" s="333">
        <f>IF((I37-Resultados!$K$14)&gt;0,I37-Resultados!$K$14,0)</f>
        <v>7.0588137244020999</v>
      </c>
      <c r="AV37" s="333">
        <f>IF((J37-Resultados!$L$14)&gt;0,J37-Resultados!$L$14,0)</f>
        <v>0</v>
      </c>
      <c r="AW37" s="333">
        <f>IF((K37-Resultados!$M$14)&gt;0,K37-Resultados!$M$14,0)</f>
        <v>0</v>
      </c>
      <c r="AX37" s="333">
        <f>IF((L37-Resultados!$N$14)&gt;0,L37-Resultados!$N$14,0)</f>
        <v>0</v>
      </c>
      <c r="AY37" s="333">
        <f>IF((M37-Resultados!$O$14)&gt;0,M37-Resultados!$O$14,0)</f>
        <v>0</v>
      </c>
      <c r="AZ37" s="333">
        <f>IF((N37-Resultados!$P$14)&gt;0,N37-Resultados!$P$14,0)</f>
        <v>0</v>
      </c>
      <c r="BA37" s="333">
        <f>IF((O37-Resultados!$Q$14)&gt;0,O37-Resultados!$Q$14,0)</f>
        <v>0</v>
      </c>
      <c r="BB37" s="333">
        <f>IF((P37-Resultados!$R$14)&gt;0,P37-Resultados!$R$14,0)</f>
        <v>0</v>
      </c>
      <c r="BC37" s="333">
        <f>IF((Q37-Resultados!$S$14)&gt;0,Q37-Resultados!$S$14,0)</f>
        <v>0</v>
      </c>
      <c r="BD37" s="333">
        <f>IF((R37-Resultados!$T$14)&gt;0,R37-Resultados!$T$14,0)</f>
        <v>0</v>
      </c>
      <c r="BE37" s="90">
        <f t="shared" si="23"/>
        <v>116.36121666199553</v>
      </c>
      <c r="BF37" s="88">
        <f t="shared" si="30"/>
        <v>0</v>
      </c>
      <c r="BG37" s="88">
        <f t="shared" si="24"/>
        <v>0</v>
      </c>
      <c r="BH37" s="88"/>
      <c r="BI37" s="91">
        <f>IF((C37-Resultados!$E$16)&gt;0,C37-Resultados!$E$16,0)</f>
        <v>2.0217315783131937</v>
      </c>
      <c r="BJ37" s="89">
        <f>IF((D37-Resultados!$F$16)&gt;0,D37-Resultados!$F$16,0)</f>
        <v>8.2851265166541772</v>
      </c>
      <c r="BK37" s="89">
        <f>IF((E37-Resultados!$G$16)&gt;0,E37-Resultados!$G$16,0)</f>
        <v>4.3140293893014743</v>
      </c>
      <c r="BL37" s="89">
        <f>IF((F37-Resultados!$H$16)&gt;0,F37-Resultados!$H$16,0)</f>
        <v>4.0085473638973923</v>
      </c>
      <c r="BM37" s="89">
        <f>IF((G37-Resultados!$I$16)&gt;0,G37-Resultados!$I$16,0)</f>
        <v>1.4727501152806113</v>
      </c>
      <c r="BN37" s="89">
        <f>IF((H37-Resultados!$J$16)&gt;0,H37-Resultados!$J$16,0)</f>
        <v>2.0906654122356088</v>
      </c>
      <c r="BO37" s="89">
        <f>IF((I37-Resultados!$K$16)&gt;0,I37-Resultados!$K$16,0)</f>
        <v>0.19055496408360284</v>
      </c>
      <c r="BP37" s="89">
        <f>IF((J37-Resultados!$L$16)&gt;0,J37-Resultados!$L$16,0)</f>
        <v>0</v>
      </c>
      <c r="BQ37" s="89">
        <f>IF((K37-Resultados!$M$16)&gt;0,K37-Resultados!$M$16,0)</f>
        <v>0</v>
      </c>
      <c r="BR37" s="89">
        <f>IF((L37-Resultados!$N$16)&gt;0,L37-Resultados!$N$16,0)</f>
        <v>0</v>
      </c>
      <c r="BS37" s="89">
        <f>IF((M37-Resultados!$O$16)&gt;0,M37-Resultados!$O$16,0)</f>
        <v>0</v>
      </c>
      <c r="BT37" s="89">
        <f>IF((N37-Resultados!$P$16)&gt;0,N37-Resultados!$P$16,0)</f>
        <v>0</v>
      </c>
      <c r="BU37" s="89">
        <f>IF((O37-Resultados!$Q$16)&gt;0,O37-Resultados!$Q$16,0)</f>
        <v>0</v>
      </c>
      <c r="BV37" s="89">
        <f>IF((P37-Resultados!$R$16)&gt;0,P37-Resultados!$R$16,0)</f>
        <v>0</v>
      </c>
      <c r="BW37" s="89">
        <f>IF((Q37-Resultados!$S$16)&gt;0,Q37-Resultados!$S$16,0)</f>
        <v>0</v>
      </c>
      <c r="BX37" s="89">
        <f>IF((R37-Resultados!$T$16)&gt;0,R37-Resultados!$T$16,0)</f>
        <v>0</v>
      </c>
      <c r="BY37" s="90">
        <f t="shared" si="25"/>
        <v>22.38340533976606</v>
      </c>
      <c r="BZ37" s="88">
        <f t="shared" si="31"/>
        <v>0</v>
      </c>
      <c r="CA37" s="88">
        <f t="shared" si="26"/>
        <v>0</v>
      </c>
      <c r="CB37" s="88"/>
      <c r="CC37" s="91">
        <f>IF((C37-Resultados!$E$17)&gt;0,C37-Resultados!$E$17,0)</f>
        <v>21.121731578313195</v>
      </c>
      <c r="CD37" s="89">
        <f>IF((D37-Resultados!$F$17)&gt;0,D37-Resultados!$F$17,0)</f>
        <v>24.385126516654179</v>
      </c>
      <c r="CE37" s="89">
        <f>IF((E37-Resultados!$G$17)&gt;0,E37-Resultados!$G$17,0)</f>
        <v>17.714029389301473</v>
      </c>
      <c r="CF37" s="89">
        <f>IF((F37-Resultados!$H$17)&gt;0,F37-Resultados!$H$17,0)</f>
        <v>14.908547363897391</v>
      </c>
      <c r="CG37" s="89">
        <f>IF((G37-Resultados!$I$17)&gt;0,G37-Resultados!$I$17,0)</f>
        <v>10.072750115280613</v>
      </c>
      <c r="CH37" s="89">
        <f>IF((H37-Resultados!$J$17)&gt;0,H37-Resultados!$J$17,0)</f>
        <v>8.6906654122356102</v>
      </c>
      <c r="CI37" s="89">
        <f>IF((I37-Resultados!$K$17)&gt;0,I37-Resultados!$K$17,0)</f>
        <v>4.9905549640836</v>
      </c>
      <c r="CJ37" s="89">
        <f>IF((J37-Resultados!$L$17)&gt;0,J37-Resultados!$L$17,0)</f>
        <v>0</v>
      </c>
      <c r="CK37" s="89">
        <f>IF((K37-Resultados!$M$17)&gt;0,K37-Resultados!$M$17,0)</f>
        <v>0</v>
      </c>
      <c r="CL37" s="89">
        <f>IF((L37-Resultados!$N$17)&gt;0,L37-Resultados!$N$17,0)</f>
        <v>0</v>
      </c>
      <c r="CM37" s="89">
        <f>IF((M37-Resultados!$O$17)&gt;0,M37-Resultados!$O$17,0)</f>
        <v>0</v>
      </c>
      <c r="CN37" s="89">
        <f>IF((N37-Resultados!$P$17)&gt;0,N37-Resultados!$P$17,0)</f>
        <v>0</v>
      </c>
      <c r="CO37" s="89">
        <f>IF((O37-Resultados!$Q$17)&gt;0,O37-Resultados!$Q$17,0)</f>
        <v>0</v>
      </c>
      <c r="CP37" s="89">
        <f>IF((P37-Resultados!$R$17)&gt;0,P37-Resultados!$R$17,0)</f>
        <v>0</v>
      </c>
      <c r="CQ37" s="89">
        <f>IF((Q37-Resultados!$S$17)&gt;0,Q37-Resultados!$S$17,0)</f>
        <v>0</v>
      </c>
      <c r="CR37" s="89">
        <f>IF((R37-Resultados!$T$17)&gt;0,R37-Resultados!$T$17,0)</f>
        <v>0</v>
      </c>
      <c r="CS37" s="90">
        <f t="shared" si="27"/>
        <v>101.88340533976606</v>
      </c>
      <c r="CT37" s="88">
        <f t="shared" si="32"/>
        <v>0</v>
      </c>
      <c r="CU37" s="88">
        <f t="shared" si="28"/>
        <v>0</v>
      </c>
    </row>
    <row r="38" spans="1:99" ht="14.25">
      <c r="A38" s="71"/>
      <c r="B38" s="83">
        <v>2</v>
      </c>
      <c r="C38" s="92">
        <f t="shared" si="33"/>
        <v>31</v>
      </c>
      <c r="D38" s="93">
        <f t="shared" si="34"/>
        <v>34</v>
      </c>
      <c r="E38" s="93">
        <f t="shared" si="35"/>
        <v>37</v>
      </c>
      <c r="F38" s="93">
        <f t="shared" si="36"/>
        <v>40</v>
      </c>
      <c r="G38" s="93">
        <f t="shared" si="37"/>
        <v>43</v>
      </c>
      <c r="H38" s="93">
        <f t="shared" si="38"/>
        <v>46</v>
      </c>
      <c r="I38" s="93">
        <f t="shared" si="39"/>
        <v>49</v>
      </c>
      <c r="J38" s="93">
        <f t="shared" si="40"/>
        <v>50</v>
      </c>
      <c r="K38" s="93">
        <f t="shared" si="41"/>
        <v>51</v>
      </c>
      <c r="L38" s="93">
        <f t="shared" si="42"/>
        <v>52</v>
      </c>
      <c r="M38" s="93">
        <f t="shared" si="43"/>
        <v>53</v>
      </c>
      <c r="N38" s="93">
        <f t="shared" si="44"/>
        <v>54</v>
      </c>
      <c r="O38" s="93">
        <f t="shared" si="45"/>
        <v>54</v>
      </c>
      <c r="P38" s="93">
        <f t="shared" si="46"/>
        <v>54</v>
      </c>
      <c r="Q38" s="93">
        <f t="shared" si="47"/>
        <v>54</v>
      </c>
      <c r="R38" s="93">
        <f t="shared" si="48"/>
        <v>54</v>
      </c>
      <c r="S38" s="94">
        <f t="shared" si="49"/>
        <v>54</v>
      </c>
      <c r="U38" s="69">
        <f>IF((C38-Resultados!$E$13)&gt;0,C38-Resultados!$E$13,0)</f>
        <v>3.0899903386316936</v>
      </c>
      <c r="V38" s="69">
        <f>IF((D38-Resultados!$F$13)&gt;0,D38-Resultados!$F$13,0)</f>
        <v>9.35338527697267</v>
      </c>
      <c r="W38" s="69">
        <f>IF((E38-Resultados!$G$13)&gt;0,E38-Resultados!$G$13,0)</f>
        <v>5.3822881496199599</v>
      </c>
      <c r="X38" s="69">
        <f>IF((F38-Resultados!$H$13)&gt;0,F38-Resultados!$H$13,0)</f>
        <v>5.0768061242158851</v>
      </c>
      <c r="Y38" s="69">
        <f>IF((G38-Resultados!$I$13)&gt;0,G38-Resultados!$I$13,0)</f>
        <v>2.5410088755991111</v>
      </c>
      <c r="Z38" s="69">
        <f>IF((H38-Resultados!$J$13)&gt;0,H38-Resultados!$J$13,0)</f>
        <v>3.1589241725541086</v>
      </c>
      <c r="AA38" s="69">
        <f>IF((I38-Resultados!$K$13)&gt;0,I38-Resultados!$K$13,0)</f>
        <v>1.2588137244021027</v>
      </c>
      <c r="AB38" s="69">
        <f>IF((J38-Resultados!$L$13)&gt;0,J38-Resultados!$L$13,0)</f>
        <v>0</v>
      </c>
      <c r="AC38" s="69">
        <f>IF((K38-Resultados!$M$13)&gt;0,K38-Resultados!$M$13,0)</f>
        <v>0</v>
      </c>
      <c r="AD38" s="69">
        <f>IF((L38-Resultados!$N$13)&gt;0,L38-Resultados!$N$13,0)</f>
        <v>0</v>
      </c>
      <c r="AE38" s="69">
        <f>IF((M38-Resultados!$O$13)&gt;0,M38-Resultados!$O$13,0)</f>
        <v>0</v>
      </c>
      <c r="AF38" s="69">
        <f>IF((N38-Resultados!$P$13)&gt;0,N38-Resultados!$P$13,0)</f>
        <v>0</v>
      </c>
      <c r="AG38" s="69">
        <f>IF((O38-Resultados!$Q$13)&gt;0,O38-Resultados!$Q$13,0)</f>
        <v>0</v>
      </c>
      <c r="AH38" s="69">
        <f>IF((P38-Resultados!$R$13)&gt;0,P38-Resultados!$R$13,0)</f>
        <v>0</v>
      </c>
      <c r="AI38" s="69">
        <f>IF((Q38-Resultados!$S$13)&gt;0,Q38-Resultados!$S$13,0)</f>
        <v>0</v>
      </c>
      <c r="AJ38" s="69">
        <f>IF((R38-Resultados!$T$13)&gt;0,R38-Resultados!$T$13,0)</f>
        <v>0</v>
      </c>
      <c r="AK38" s="87">
        <f t="shared" si="21"/>
        <v>29.861216661995531</v>
      </c>
      <c r="AL38" s="88">
        <f t="shared" si="29"/>
        <v>50</v>
      </c>
      <c r="AM38" s="88">
        <f t="shared" si="22"/>
        <v>2</v>
      </c>
      <c r="AN38" s="88"/>
      <c r="AO38" s="332">
        <f>IF((C38-Resultados!$E$14)&gt;0,C38-Resultados!$E$14,0)</f>
        <v>22.189990338631695</v>
      </c>
      <c r="AP38" s="333">
        <f>IF((D38-Resultados!$F$14)&gt;0,D38-Resultados!$F$14,0)</f>
        <v>25.453385276972671</v>
      </c>
      <c r="AQ38" s="333">
        <f>IF((E38-Resultados!$G$14)&gt;0,E38-Resultados!$G$14,0)</f>
        <v>18.782288149619959</v>
      </c>
      <c r="AR38" s="333">
        <f>IF((F38-Resultados!$H$14)&gt;0,F38-Resultados!$H$14,0)</f>
        <v>15.976806124215884</v>
      </c>
      <c r="AS38" s="333">
        <f>IF((G38-Resultados!$I$14)&gt;0,G38-Resultados!$I$14,0)</f>
        <v>11.141008875599113</v>
      </c>
      <c r="AT38" s="333">
        <f>IF((H38-Resultados!$J$14)&gt;0,H38-Resultados!$J$14,0)</f>
        <v>9.75892417255411</v>
      </c>
      <c r="AU38" s="333">
        <f>IF((I38-Resultados!$K$14)&gt;0,I38-Resultados!$K$14,0)</f>
        <v>6.0588137244020999</v>
      </c>
      <c r="AV38" s="333">
        <f>IF((J38-Resultados!$L$14)&gt;0,J38-Resultados!$L$14,0)</f>
        <v>0</v>
      </c>
      <c r="AW38" s="333">
        <f>IF((K38-Resultados!$M$14)&gt;0,K38-Resultados!$M$14,0)</f>
        <v>0</v>
      </c>
      <c r="AX38" s="333">
        <f>IF((L38-Resultados!$N$14)&gt;0,L38-Resultados!$N$14,0)</f>
        <v>0</v>
      </c>
      <c r="AY38" s="333">
        <f>IF((M38-Resultados!$O$14)&gt;0,M38-Resultados!$O$14,0)</f>
        <v>0</v>
      </c>
      <c r="AZ38" s="333">
        <f>IF((N38-Resultados!$P$14)&gt;0,N38-Resultados!$P$14,0)</f>
        <v>0</v>
      </c>
      <c r="BA38" s="333">
        <f>IF((O38-Resultados!$Q$14)&gt;0,O38-Resultados!$Q$14,0)</f>
        <v>0</v>
      </c>
      <c r="BB38" s="333">
        <f>IF((P38-Resultados!$R$14)&gt;0,P38-Resultados!$R$14,0)</f>
        <v>0</v>
      </c>
      <c r="BC38" s="333">
        <f>IF((Q38-Resultados!$S$14)&gt;0,Q38-Resultados!$S$14,0)</f>
        <v>0</v>
      </c>
      <c r="BD38" s="333">
        <f>IF((R38-Resultados!$T$14)&gt;0,R38-Resultados!$T$14,0)</f>
        <v>0</v>
      </c>
      <c r="BE38" s="90">
        <f t="shared" si="23"/>
        <v>109.36121666199553</v>
      </c>
      <c r="BF38" s="88">
        <f t="shared" si="30"/>
        <v>0</v>
      </c>
      <c r="BG38" s="88">
        <f t="shared" si="24"/>
        <v>0</v>
      </c>
      <c r="BH38" s="88"/>
      <c r="BI38" s="91">
        <f>IF((C38-Resultados!$E$16)&gt;0,C38-Resultados!$E$16,0)</f>
        <v>1.0217315783131937</v>
      </c>
      <c r="BJ38" s="89">
        <f>IF((D38-Resultados!$F$16)&gt;0,D38-Resultados!$F$16,0)</f>
        <v>7.2851265166541772</v>
      </c>
      <c r="BK38" s="89">
        <f>IF((E38-Resultados!$G$16)&gt;0,E38-Resultados!$G$16,0)</f>
        <v>3.3140293893014743</v>
      </c>
      <c r="BL38" s="89">
        <f>IF((F38-Resultados!$H$16)&gt;0,F38-Resultados!$H$16,0)</f>
        <v>3.0085473638973923</v>
      </c>
      <c r="BM38" s="89">
        <f>IF((G38-Resultados!$I$16)&gt;0,G38-Resultados!$I$16,0)</f>
        <v>0.47275011528061128</v>
      </c>
      <c r="BN38" s="89">
        <f>IF((H38-Resultados!$J$16)&gt;0,H38-Resultados!$J$16,0)</f>
        <v>1.0906654122356088</v>
      </c>
      <c r="BO38" s="89">
        <f>IF((I38-Resultados!$K$16)&gt;0,I38-Resultados!$K$16,0)</f>
        <v>0</v>
      </c>
      <c r="BP38" s="89">
        <f>IF((J38-Resultados!$L$16)&gt;0,J38-Resultados!$L$16,0)</f>
        <v>0</v>
      </c>
      <c r="BQ38" s="89">
        <f>IF((K38-Resultados!$M$16)&gt;0,K38-Resultados!$M$16,0)</f>
        <v>0</v>
      </c>
      <c r="BR38" s="89">
        <f>IF((L38-Resultados!$N$16)&gt;0,L38-Resultados!$N$16,0)</f>
        <v>0</v>
      </c>
      <c r="BS38" s="89">
        <f>IF((M38-Resultados!$O$16)&gt;0,M38-Resultados!$O$16,0)</f>
        <v>0</v>
      </c>
      <c r="BT38" s="89">
        <f>IF((N38-Resultados!$P$16)&gt;0,N38-Resultados!$P$16,0)</f>
        <v>0</v>
      </c>
      <c r="BU38" s="89">
        <f>IF((O38-Resultados!$Q$16)&gt;0,O38-Resultados!$Q$16,0)</f>
        <v>0</v>
      </c>
      <c r="BV38" s="89">
        <f>IF((P38-Resultados!$R$16)&gt;0,P38-Resultados!$R$16,0)</f>
        <v>0</v>
      </c>
      <c r="BW38" s="89">
        <f>IF((Q38-Resultados!$S$16)&gt;0,Q38-Resultados!$S$16,0)</f>
        <v>0</v>
      </c>
      <c r="BX38" s="89">
        <f>IF((R38-Resultados!$T$16)&gt;0,R38-Resultados!$T$16,0)</f>
        <v>0</v>
      </c>
      <c r="BY38" s="90">
        <f t="shared" si="25"/>
        <v>16.192850375682458</v>
      </c>
      <c r="BZ38" s="88">
        <f t="shared" si="31"/>
        <v>0</v>
      </c>
      <c r="CA38" s="88">
        <f t="shared" si="26"/>
        <v>0</v>
      </c>
      <c r="CB38" s="88"/>
      <c r="CC38" s="91">
        <f>IF((C38-Resultados!$E$17)&gt;0,C38-Resultados!$E$17,0)</f>
        <v>20.121731578313195</v>
      </c>
      <c r="CD38" s="89">
        <f>IF((D38-Resultados!$F$17)&gt;0,D38-Resultados!$F$17,0)</f>
        <v>23.385126516654179</v>
      </c>
      <c r="CE38" s="89">
        <f>IF((E38-Resultados!$G$17)&gt;0,E38-Resultados!$G$17,0)</f>
        <v>16.714029389301473</v>
      </c>
      <c r="CF38" s="89">
        <f>IF((F38-Resultados!$H$17)&gt;0,F38-Resultados!$H$17,0)</f>
        <v>13.908547363897391</v>
      </c>
      <c r="CG38" s="89">
        <f>IF((G38-Resultados!$I$17)&gt;0,G38-Resultados!$I$17,0)</f>
        <v>9.0727501152806127</v>
      </c>
      <c r="CH38" s="89">
        <f>IF((H38-Resultados!$J$17)&gt;0,H38-Resultados!$J$17,0)</f>
        <v>7.6906654122356102</v>
      </c>
      <c r="CI38" s="89">
        <f>IF((I38-Resultados!$K$17)&gt;0,I38-Resultados!$K$17,0)</f>
        <v>3.9905549640836</v>
      </c>
      <c r="CJ38" s="89">
        <f>IF((J38-Resultados!$L$17)&gt;0,J38-Resultados!$L$17,0)</f>
        <v>0</v>
      </c>
      <c r="CK38" s="89">
        <f>IF((K38-Resultados!$M$17)&gt;0,K38-Resultados!$M$17,0)</f>
        <v>0</v>
      </c>
      <c r="CL38" s="89">
        <f>IF((L38-Resultados!$N$17)&gt;0,L38-Resultados!$N$17,0)</f>
        <v>0</v>
      </c>
      <c r="CM38" s="89">
        <f>IF((M38-Resultados!$O$17)&gt;0,M38-Resultados!$O$17,0)</f>
        <v>0</v>
      </c>
      <c r="CN38" s="89">
        <f>IF((N38-Resultados!$P$17)&gt;0,N38-Resultados!$P$17,0)</f>
        <v>0</v>
      </c>
      <c r="CO38" s="89">
        <f>IF((O38-Resultados!$Q$17)&gt;0,O38-Resultados!$Q$17,0)</f>
        <v>0</v>
      </c>
      <c r="CP38" s="89">
        <f>IF((P38-Resultados!$R$17)&gt;0,P38-Resultados!$R$17,0)</f>
        <v>0</v>
      </c>
      <c r="CQ38" s="89">
        <f>IF((Q38-Resultados!$S$17)&gt;0,Q38-Resultados!$S$17,0)</f>
        <v>0</v>
      </c>
      <c r="CR38" s="89">
        <f>IF((R38-Resultados!$T$17)&gt;0,R38-Resultados!$T$17,0)</f>
        <v>0</v>
      </c>
      <c r="CS38" s="90">
        <f t="shared" si="27"/>
        <v>94.883405339766057</v>
      </c>
      <c r="CT38" s="88">
        <f t="shared" si="32"/>
        <v>0</v>
      </c>
      <c r="CU38" s="88">
        <f t="shared" si="28"/>
        <v>0</v>
      </c>
    </row>
    <row r="39" spans="1:99" ht="14.25">
      <c r="A39" s="71"/>
      <c r="B39" s="83">
        <v>3</v>
      </c>
      <c r="C39" s="92">
        <f t="shared" si="33"/>
        <v>30</v>
      </c>
      <c r="D39" s="93">
        <f t="shared" si="34"/>
        <v>33</v>
      </c>
      <c r="E39" s="93">
        <f t="shared" si="35"/>
        <v>36</v>
      </c>
      <c r="F39" s="93">
        <f t="shared" si="36"/>
        <v>39</v>
      </c>
      <c r="G39" s="93">
        <f t="shared" si="37"/>
        <v>42</v>
      </c>
      <c r="H39" s="93">
        <f t="shared" si="38"/>
        <v>45</v>
      </c>
      <c r="I39" s="93">
        <f t="shared" si="39"/>
        <v>48</v>
      </c>
      <c r="J39" s="93">
        <f t="shared" si="40"/>
        <v>49</v>
      </c>
      <c r="K39" s="93">
        <f t="shared" si="41"/>
        <v>50</v>
      </c>
      <c r="L39" s="93">
        <f t="shared" si="42"/>
        <v>51</v>
      </c>
      <c r="M39" s="93">
        <f t="shared" si="43"/>
        <v>52</v>
      </c>
      <c r="N39" s="93">
        <f t="shared" si="44"/>
        <v>53</v>
      </c>
      <c r="O39" s="93">
        <f t="shared" si="45"/>
        <v>53</v>
      </c>
      <c r="P39" s="93">
        <f t="shared" si="46"/>
        <v>53</v>
      </c>
      <c r="Q39" s="93">
        <f t="shared" si="47"/>
        <v>53</v>
      </c>
      <c r="R39" s="93">
        <f t="shared" si="48"/>
        <v>53</v>
      </c>
      <c r="S39" s="94">
        <f t="shared" si="49"/>
        <v>53</v>
      </c>
      <c r="U39" s="69">
        <f>IF((C39-Resultados!$E$13)&gt;0,C39-Resultados!$E$13,0)</f>
        <v>2.0899903386316936</v>
      </c>
      <c r="V39" s="69">
        <f>IF((D39-Resultados!$F$13)&gt;0,D39-Resultados!$F$13,0)</f>
        <v>8.35338527697267</v>
      </c>
      <c r="W39" s="69">
        <f>IF((E39-Resultados!$G$13)&gt;0,E39-Resultados!$G$13,0)</f>
        <v>4.3822881496199599</v>
      </c>
      <c r="X39" s="69">
        <f>IF((F39-Resultados!$H$13)&gt;0,F39-Resultados!$H$13,0)</f>
        <v>4.0768061242158851</v>
      </c>
      <c r="Y39" s="69">
        <f>IF((G39-Resultados!$I$13)&gt;0,G39-Resultados!$I$13,0)</f>
        <v>1.5410088755991111</v>
      </c>
      <c r="Z39" s="69">
        <f>IF((H39-Resultados!$J$13)&gt;0,H39-Resultados!$J$13,0)</f>
        <v>2.1589241725541086</v>
      </c>
      <c r="AA39" s="69">
        <f>IF((I39-Resultados!$K$13)&gt;0,I39-Resultados!$K$13,0)</f>
        <v>0.25881372440210271</v>
      </c>
      <c r="AB39" s="69">
        <f>IF((J39-Resultados!$L$13)&gt;0,J39-Resultados!$L$13,0)</f>
        <v>0</v>
      </c>
      <c r="AC39" s="69">
        <f>IF((K39-Resultados!$M$13)&gt;0,K39-Resultados!$M$13,0)</f>
        <v>0</v>
      </c>
      <c r="AD39" s="69">
        <f>IF((L39-Resultados!$N$13)&gt;0,L39-Resultados!$N$13,0)</f>
        <v>0</v>
      </c>
      <c r="AE39" s="69">
        <f>IF((M39-Resultados!$O$13)&gt;0,M39-Resultados!$O$13,0)</f>
        <v>0</v>
      </c>
      <c r="AF39" s="69">
        <f>IF((N39-Resultados!$P$13)&gt;0,N39-Resultados!$P$13,0)</f>
        <v>0</v>
      </c>
      <c r="AG39" s="69">
        <f>IF((O39-Resultados!$Q$13)&gt;0,O39-Resultados!$Q$13,0)</f>
        <v>0</v>
      </c>
      <c r="AH39" s="69">
        <f>IF((P39-Resultados!$R$13)&gt;0,P39-Resultados!$R$13,0)</f>
        <v>0</v>
      </c>
      <c r="AI39" s="69">
        <f>IF((Q39-Resultados!$S$13)&gt;0,Q39-Resultados!$S$13,0)</f>
        <v>0</v>
      </c>
      <c r="AJ39" s="69">
        <f>IF((R39-Resultados!$T$13)&gt;0,R39-Resultados!$T$13,0)</f>
        <v>0</v>
      </c>
      <c r="AK39" s="87">
        <f t="shared" si="21"/>
        <v>22.861216661995531</v>
      </c>
      <c r="AL39" s="88">
        <f t="shared" si="29"/>
        <v>0</v>
      </c>
      <c r="AM39" s="88">
        <f t="shared" si="22"/>
        <v>0</v>
      </c>
      <c r="AN39" s="88"/>
      <c r="AO39" s="332">
        <f>IF((C39-Resultados!$E$14)&gt;0,C39-Resultados!$E$14,0)</f>
        <v>21.189990338631695</v>
      </c>
      <c r="AP39" s="333">
        <f>IF((D39-Resultados!$F$14)&gt;0,D39-Resultados!$F$14,0)</f>
        <v>24.453385276972671</v>
      </c>
      <c r="AQ39" s="333">
        <f>IF((E39-Resultados!$G$14)&gt;0,E39-Resultados!$G$14,0)</f>
        <v>17.782288149619959</v>
      </c>
      <c r="AR39" s="333">
        <f>IF((F39-Resultados!$H$14)&gt;0,F39-Resultados!$H$14,0)</f>
        <v>14.976806124215884</v>
      </c>
      <c r="AS39" s="333">
        <f>IF((G39-Resultados!$I$14)&gt;0,G39-Resultados!$I$14,0)</f>
        <v>10.141008875599113</v>
      </c>
      <c r="AT39" s="333">
        <f>IF((H39-Resultados!$J$14)&gt;0,H39-Resultados!$J$14,0)</f>
        <v>8.75892417255411</v>
      </c>
      <c r="AU39" s="333">
        <f>IF((I39-Resultados!$K$14)&gt;0,I39-Resultados!$K$14,0)</f>
        <v>5.0588137244020999</v>
      </c>
      <c r="AV39" s="333">
        <f>IF((J39-Resultados!$L$14)&gt;0,J39-Resultados!$L$14,0)</f>
        <v>0</v>
      </c>
      <c r="AW39" s="333">
        <f>IF((K39-Resultados!$M$14)&gt;0,K39-Resultados!$M$14,0)</f>
        <v>0</v>
      </c>
      <c r="AX39" s="333">
        <f>IF((L39-Resultados!$N$14)&gt;0,L39-Resultados!$N$14,0)</f>
        <v>0</v>
      </c>
      <c r="AY39" s="333">
        <f>IF((M39-Resultados!$O$14)&gt;0,M39-Resultados!$O$14,0)</f>
        <v>0</v>
      </c>
      <c r="AZ39" s="333">
        <f>IF((N39-Resultados!$P$14)&gt;0,N39-Resultados!$P$14,0)</f>
        <v>0</v>
      </c>
      <c r="BA39" s="333">
        <f>IF((O39-Resultados!$Q$14)&gt;0,O39-Resultados!$Q$14,0)</f>
        <v>0</v>
      </c>
      <c r="BB39" s="333">
        <f>IF((P39-Resultados!$R$14)&gt;0,P39-Resultados!$R$14,0)</f>
        <v>0</v>
      </c>
      <c r="BC39" s="333">
        <f>IF((Q39-Resultados!$S$14)&gt;0,Q39-Resultados!$S$14,0)</f>
        <v>0</v>
      </c>
      <c r="BD39" s="333">
        <f>IF((R39-Resultados!$T$14)&gt;0,R39-Resultados!$T$14,0)</f>
        <v>0</v>
      </c>
      <c r="BE39" s="90">
        <f t="shared" si="23"/>
        <v>102.36121666199553</v>
      </c>
      <c r="BF39" s="88">
        <f t="shared" si="30"/>
        <v>0</v>
      </c>
      <c r="BG39" s="88">
        <f t="shared" si="24"/>
        <v>0</v>
      </c>
      <c r="BH39" s="88"/>
      <c r="BI39" s="91">
        <f>IF((C39-Resultados!$E$16)&gt;0,C39-Resultados!$E$16,0)</f>
        <v>2.1731578313193722E-2</v>
      </c>
      <c r="BJ39" s="89">
        <f>IF((D39-Resultados!$F$16)&gt;0,D39-Resultados!$F$16,0)</f>
        <v>6.2851265166541772</v>
      </c>
      <c r="BK39" s="89">
        <f>IF((E39-Resultados!$G$16)&gt;0,E39-Resultados!$G$16,0)</f>
        <v>2.3140293893014743</v>
      </c>
      <c r="BL39" s="89">
        <f>IF((F39-Resultados!$H$16)&gt;0,F39-Resultados!$H$16,0)</f>
        <v>2.0085473638973923</v>
      </c>
      <c r="BM39" s="89">
        <f>IF((G39-Resultados!$I$16)&gt;0,G39-Resultados!$I$16,0)</f>
        <v>0</v>
      </c>
      <c r="BN39" s="89">
        <f>IF((H39-Resultados!$J$16)&gt;0,H39-Resultados!$J$16,0)</f>
        <v>9.0665412235608756E-2</v>
      </c>
      <c r="BO39" s="89">
        <f>IF((I39-Resultados!$K$16)&gt;0,I39-Resultados!$K$16,0)</f>
        <v>0</v>
      </c>
      <c r="BP39" s="89">
        <f>IF((J39-Resultados!$L$16)&gt;0,J39-Resultados!$L$16,0)</f>
        <v>0</v>
      </c>
      <c r="BQ39" s="89">
        <f>IF((K39-Resultados!$M$16)&gt;0,K39-Resultados!$M$16,0)</f>
        <v>0</v>
      </c>
      <c r="BR39" s="89">
        <f>IF((L39-Resultados!$N$16)&gt;0,L39-Resultados!$N$16,0)</f>
        <v>0</v>
      </c>
      <c r="BS39" s="89">
        <f>IF((M39-Resultados!$O$16)&gt;0,M39-Resultados!$O$16,0)</f>
        <v>0</v>
      </c>
      <c r="BT39" s="89">
        <f>IF((N39-Resultados!$P$16)&gt;0,N39-Resultados!$P$16,0)</f>
        <v>0</v>
      </c>
      <c r="BU39" s="89">
        <f>IF((O39-Resultados!$Q$16)&gt;0,O39-Resultados!$Q$16,0)</f>
        <v>0</v>
      </c>
      <c r="BV39" s="89">
        <f>IF((P39-Resultados!$R$16)&gt;0,P39-Resultados!$R$16,0)</f>
        <v>0</v>
      </c>
      <c r="BW39" s="89">
        <f>IF((Q39-Resultados!$S$16)&gt;0,Q39-Resultados!$S$16,0)</f>
        <v>0</v>
      </c>
      <c r="BX39" s="89">
        <f>IF((R39-Resultados!$T$16)&gt;0,R39-Resultados!$T$16,0)</f>
        <v>0</v>
      </c>
      <c r="BY39" s="90">
        <f t="shared" si="25"/>
        <v>10.720100260401846</v>
      </c>
      <c r="BZ39" s="88">
        <f t="shared" si="31"/>
        <v>0</v>
      </c>
      <c r="CA39" s="88">
        <f t="shared" si="26"/>
        <v>0</v>
      </c>
      <c r="CB39" s="88"/>
      <c r="CC39" s="91">
        <f>IF((C39-Resultados!$E$17)&gt;0,C39-Resultados!$E$17,0)</f>
        <v>19.121731578313195</v>
      </c>
      <c r="CD39" s="89">
        <f>IF((D39-Resultados!$F$17)&gt;0,D39-Resultados!$F$17,0)</f>
        <v>22.385126516654179</v>
      </c>
      <c r="CE39" s="89">
        <f>IF((E39-Resultados!$G$17)&gt;0,E39-Resultados!$G$17,0)</f>
        <v>15.714029389301473</v>
      </c>
      <c r="CF39" s="89">
        <f>IF((F39-Resultados!$H$17)&gt;0,F39-Resultados!$H$17,0)</f>
        <v>12.908547363897391</v>
      </c>
      <c r="CG39" s="89">
        <f>IF((G39-Resultados!$I$17)&gt;0,G39-Resultados!$I$17,0)</f>
        <v>8.0727501152806127</v>
      </c>
      <c r="CH39" s="89">
        <f>IF((H39-Resultados!$J$17)&gt;0,H39-Resultados!$J$17,0)</f>
        <v>6.6906654122356102</v>
      </c>
      <c r="CI39" s="89">
        <f>IF((I39-Resultados!$K$17)&gt;0,I39-Resultados!$K$17,0)</f>
        <v>2.9905549640836</v>
      </c>
      <c r="CJ39" s="89">
        <f>IF((J39-Resultados!$L$17)&gt;0,J39-Resultados!$L$17,0)</f>
        <v>0</v>
      </c>
      <c r="CK39" s="89">
        <f>IF((K39-Resultados!$M$17)&gt;0,K39-Resultados!$M$17,0)</f>
        <v>0</v>
      </c>
      <c r="CL39" s="89">
        <f>IF((L39-Resultados!$N$17)&gt;0,L39-Resultados!$N$17,0)</f>
        <v>0</v>
      </c>
      <c r="CM39" s="89">
        <f>IF((M39-Resultados!$O$17)&gt;0,M39-Resultados!$O$17,0)</f>
        <v>0</v>
      </c>
      <c r="CN39" s="89">
        <f>IF((N39-Resultados!$P$17)&gt;0,N39-Resultados!$P$17,0)</f>
        <v>0</v>
      </c>
      <c r="CO39" s="89">
        <f>IF((O39-Resultados!$Q$17)&gt;0,O39-Resultados!$Q$17,0)</f>
        <v>0</v>
      </c>
      <c r="CP39" s="89">
        <f>IF((P39-Resultados!$R$17)&gt;0,P39-Resultados!$R$17,0)</f>
        <v>0</v>
      </c>
      <c r="CQ39" s="89">
        <f>IF((Q39-Resultados!$S$17)&gt;0,Q39-Resultados!$S$17,0)</f>
        <v>0</v>
      </c>
      <c r="CR39" s="89">
        <f>IF((R39-Resultados!$T$17)&gt;0,R39-Resultados!$T$17,0)</f>
        <v>0</v>
      </c>
      <c r="CS39" s="90">
        <f t="shared" si="27"/>
        <v>87.883405339766057</v>
      </c>
      <c r="CT39" s="88">
        <f t="shared" si="32"/>
        <v>0</v>
      </c>
      <c r="CU39" s="88">
        <f t="shared" si="28"/>
        <v>0</v>
      </c>
    </row>
    <row r="40" spans="1:99" ht="14.25">
      <c r="A40" s="71"/>
      <c r="B40" s="83">
        <v>4</v>
      </c>
      <c r="C40" s="92">
        <f t="shared" si="33"/>
        <v>29</v>
      </c>
      <c r="D40" s="93">
        <f t="shared" si="34"/>
        <v>32</v>
      </c>
      <c r="E40" s="93">
        <f t="shared" si="35"/>
        <v>35</v>
      </c>
      <c r="F40" s="93">
        <f t="shared" si="36"/>
        <v>38</v>
      </c>
      <c r="G40" s="93">
        <f t="shared" si="37"/>
        <v>41</v>
      </c>
      <c r="H40" s="93">
        <f t="shared" si="38"/>
        <v>44</v>
      </c>
      <c r="I40" s="93">
        <f t="shared" si="39"/>
        <v>47</v>
      </c>
      <c r="J40" s="93">
        <f t="shared" si="40"/>
        <v>48</v>
      </c>
      <c r="K40" s="93">
        <f t="shared" si="41"/>
        <v>49</v>
      </c>
      <c r="L40" s="93">
        <f t="shared" si="42"/>
        <v>50</v>
      </c>
      <c r="M40" s="93">
        <f t="shared" si="43"/>
        <v>51</v>
      </c>
      <c r="N40" s="93">
        <f t="shared" si="44"/>
        <v>52</v>
      </c>
      <c r="O40" s="93">
        <f t="shared" si="45"/>
        <v>52</v>
      </c>
      <c r="P40" s="93">
        <f t="shared" si="46"/>
        <v>52</v>
      </c>
      <c r="Q40" s="93">
        <f t="shared" si="47"/>
        <v>52</v>
      </c>
      <c r="R40" s="93">
        <f t="shared" si="48"/>
        <v>52</v>
      </c>
      <c r="S40" s="94">
        <f t="shared" si="49"/>
        <v>52</v>
      </c>
      <c r="U40" s="69">
        <f>IF((C40-Resultados!$E$13)&gt;0,C40-Resultados!$E$13,0)</f>
        <v>1.0899903386316936</v>
      </c>
      <c r="V40" s="69">
        <f>IF((D40-Resultados!$F$13)&gt;0,D40-Resultados!$F$13,0)</f>
        <v>7.35338527697267</v>
      </c>
      <c r="W40" s="69">
        <f>IF((E40-Resultados!$G$13)&gt;0,E40-Resultados!$G$13,0)</f>
        <v>3.3822881496199599</v>
      </c>
      <c r="X40" s="69">
        <f>IF((F40-Resultados!$H$13)&gt;0,F40-Resultados!$H$13,0)</f>
        <v>3.0768061242158851</v>
      </c>
      <c r="Y40" s="69">
        <f>IF((G40-Resultados!$I$13)&gt;0,G40-Resultados!$I$13,0)</f>
        <v>0.54100887559911115</v>
      </c>
      <c r="Z40" s="69">
        <f>IF((H40-Resultados!$J$13)&gt;0,H40-Resultados!$J$13,0)</f>
        <v>1.1589241725541086</v>
      </c>
      <c r="AA40" s="69">
        <f>IF((I40-Resultados!$K$13)&gt;0,I40-Resultados!$K$13,0)</f>
        <v>0</v>
      </c>
      <c r="AB40" s="69">
        <f>IF((J40-Resultados!$L$13)&gt;0,J40-Resultados!$L$13,0)</f>
        <v>0</v>
      </c>
      <c r="AC40" s="69">
        <f>IF((K40-Resultados!$M$13)&gt;0,K40-Resultados!$M$13,0)</f>
        <v>0</v>
      </c>
      <c r="AD40" s="69">
        <f>IF((L40-Resultados!$N$13)&gt;0,L40-Resultados!$N$13,0)</f>
        <v>0</v>
      </c>
      <c r="AE40" s="69">
        <f>IF((M40-Resultados!$O$13)&gt;0,M40-Resultados!$O$13,0)</f>
        <v>0</v>
      </c>
      <c r="AF40" s="69">
        <f>IF((N40-Resultados!$P$13)&gt;0,N40-Resultados!$P$13,0)</f>
        <v>0</v>
      </c>
      <c r="AG40" s="69">
        <f>IF((O40-Resultados!$Q$13)&gt;0,O40-Resultados!$Q$13,0)</f>
        <v>0</v>
      </c>
      <c r="AH40" s="69">
        <f>IF((P40-Resultados!$R$13)&gt;0,P40-Resultados!$R$13,0)</f>
        <v>0</v>
      </c>
      <c r="AI40" s="69">
        <f>IF((Q40-Resultados!$S$13)&gt;0,Q40-Resultados!$S$13,0)</f>
        <v>0</v>
      </c>
      <c r="AJ40" s="69">
        <f>IF((R40-Resultados!$T$13)&gt;0,R40-Resultados!$T$13,0)</f>
        <v>0</v>
      </c>
      <c r="AK40" s="87">
        <f t="shared" si="21"/>
        <v>16.602402937593428</v>
      </c>
      <c r="AL40" s="88">
        <f t="shared" si="29"/>
        <v>0</v>
      </c>
      <c r="AM40" s="88">
        <f t="shared" si="22"/>
        <v>0</v>
      </c>
      <c r="AN40" s="88"/>
      <c r="AO40" s="332">
        <f>IF((C40-Resultados!$E$14)&gt;0,C40-Resultados!$E$14,0)</f>
        <v>20.189990338631695</v>
      </c>
      <c r="AP40" s="333">
        <f>IF((D40-Resultados!$F$14)&gt;0,D40-Resultados!$F$14,0)</f>
        <v>23.453385276972671</v>
      </c>
      <c r="AQ40" s="333">
        <f>IF((E40-Resultados!$G$14)&gt;0,E40-Resultados!$G$14,0)</f>
        <v>16.782288149619959</v>
      </c>
      <c r="AR40" s="333">
        <f>IF((F40-Resultados!$H$14)&gt;0,F40-Resultados!$H$14,0)</f>
        <v>13.976806124215884</v>
      </c>
      <c r="AS40" s="333">
        <f>IF((G40-Resultados!$I$14)&gt;0,G40-Resultados!$I$14,0)</f>
        <v>9.1410088755991126</v>
      </c>
      <c r="AT40" s="333">
        <f>IF((H40-Resultados!$J$14)&gt;0,H40-Resultados!$J$14,0)</f>
        <v>7.75892417255411</v>
      </c>
      <c r="AU40" s="333">
        <f>IF((I40-Resultados!$K$14)&gt;0,I40-Resultados!$K$14,0)</f>
        <v>4.0588137244020999</v>
      </c>
      <c r="AV40" s="333">
        <f>IF((J40-Resultados!$L$14)&gt;0,J40-Resultados!$L$14,0)</f>
        <v>0</v>
      </c>
      <c r="AW40" s="333">
        <f>IF((K40-Resultados!$M$14)&gt;0,K40-Resultados!$M$14,0)</f>
        <v>0</v>
      </c>
      <c r="AX40" s="333">
        <f>IF((L40-Resultados!$N$14)&gt;0,L40-Resultados!$N$14,0)</f>
        <v>0</v>
      </c>
      <c r="AY40" s="333">
        <f>IF((M40-Resultados!$O$14)&gt;0,M40-Resultados!$O$14,0)</f>
        <v>0</v>
      </c>
      <c r="AZ40" s="333">
        <f>IF((N40-Resultados!$P$14)&gt;0,N40-Resultados!$P$14,0)</f>
        <v>0</v>
      </c>
      <c r="BA40" s="333">
        <f>IF((O40-Resultados!$Q$14)&gt;0,O40-Resultados!$Q$14,0)</f>
        <v>0</v>
      </c>
      <c r="BB40" s="333">
        <f>IF((P40-Resultados!$R$14)&gt;0,P40-Resultados!$R$14,0)</f>
        <v>0</v>
      </c>
      <c r="BC40" s="333">
        <f>IF((Q40-Resultados!$S$14)&gt;0,Q40-Resultados!$S$14,0)</f>
        <v>0</v>
      </c>
      <c r="BD40" s="333">
        <f>IF((R40-Resultados!$T$14)&gt;0,R40-Resultados!$T$14,0)</f>
        <v>0</v>
      </c>
      <c r="BE40" s="90">
        <f t="shared" si="23"/>
        <v>95.361216661995527</v>
      </c>
      <c r="BF40" s="88">
        <f t="shared" si="30"/>
        <v>0</v>
      </c>
      <c r="BG40" s="88">
        <f t="shared" si="24"/>
        <v>0</v>
      </c>
      <c r="BH40" s="88"/>
      <c r="BI40" s="91">
        <f>IF((C40-Resultados!$E$16)&gt;0,C40-Resultados!$E$16,0)</f>
        <v>0</v>
      </c>
      <c r="BJ40" s="89">
        <f>IF((D40-Resultados!$F$16)&gt;0,D40-Resultados!$F$16,0)</f>
        <v>5.2851265166541772</v>
      </c>
      <c r="BK40" s="89">
        <f>IF((E40-Resultados!$G$16)&gt;0,E40-Resultados!$G$16,0)</f>
        <v>1.3140293893014743</v>
      </c>
      <c r="BL40" s="89">
        <f>IF((F40-Resultados!$H$16)&gt;0,F40-Resultados!$H$16,0)</f>
        <v>1.0085473638973923</v>
      </c>
      <c r="BM40" s="89">
        <f>IF((G40-Resultados!$I$16)&gt;0,G40-Resultados!$I$16,0)</f>
        <v>0</v>
      </c>
      <c r="BN40" s="89">
        <f>IF((H40-Resultados!$J$16)&gt;0,H40-Resultados!$J$16,0)</f>
        <v>0</v>
      </c>
      <c r="BO40" s="89">
        <f>IF((I40-Resultados!$K$16)&gt;0,I40-Resultados!$K$16,0)</f>
        <v>0</v>
      </c>
      <c r="BP40" s="89">
        <f>IF((J40-Resultados!$L$16)&gt;0,J40-Resultados!$L$16,0)</f>
        <v>0</v>
      </c>
      <c r="BQ40" s="89">
        <f>IF((K40-Resultados!$M$16)&gt;0,K40-Resultados!$M$16,0)</f>
        <v>0</v>
      </c>
      <c r="BR40" s="89">
        <f>IF((L40-Resultados!$N$16)&gt;0,L40-Resultados!$N$16,0)</f>
        <v>0</v>
      </c>
      <c r="BS40" s="89">
        <f>IF((M40-Resultados!$O$16)&gt;0,M40-Resultados!$O$16,0)</f>
        <v>0</v>
      </c>
      <c r="BT40" s="89">
        <f>IF((N40-Resultados!$P$16)&gt;0,N40-Resultados!$P$16,0)</f>
        <v>0</v>
      </c>
      <c r="BU40" s="89">
        <f>IF((O40-Resultados!$Q$16)&gt;0,O40-Resultados!$Q$16,0)</f>
        <v>0</v>
      </c>
      <c r="BV40" s="89">
        <f>IF((P40-Resultados!$R$16)&gt;0,P40-Resultados!$R$16,0)</f>
        <v>0</v>
      </c>
      <c r="BW40" s="89">
        <f>IF((Q40-Resultados!$S$16)&gt;0,Q40-Resultados!$S$16,0)</f>
        <v>0</v>
      </c>
      <c r="BX40" s="89">
        <f>IF((R40-Resultados!$T$16)&gt;0,R40-Resultados!$T$16,0)</f>
        <v>0</v>
      </c>
      <c r="BY40" s="90">
        <f t="shared" si="25"/>
        <v>7.6077032698530438</v>
      </c>
      <c r="BZ40" s="88">
        <f t="shared" si="31"/>
        <v>0</v>
      </c>
      <c r="CA40" s="88">
        <f t="shared" si="26"/>
        <v>0</v>
      </c>
      <c r="CB40" s="88"/>
      <c r="CC40" s="91">
        <f>IF((C40-Resultados!$E$17)&gt;0,C40-Resultados!$E$17,0)</f>
        <v>18.121731578313195</v>
      </c>
      <c r="CD40" s="89">
        <f>IF((D40-Resultados!$F$17)&gt;0,D40-Resultados!$F$17,0)</f>
        <v>21.385126516654179</v>
      </c>
      <c r="CE40" s="89">
        <f>IF((E40-Resultados!$G$17)&gt;0,E40-Resultados!$G$17,0)</f>
        <v>14.714029389301473</v>
      </c>
      <c r="CF40" s="89">
        <f>IF((F40-Resultados!$H$17)&gt;0,F40-Resultados!$H$17,0)</f>
        <v>11.908547363897391</v>
      </c>
      <c r="CG40" s="89">
        <f>IF((G40-Resultados!$I$17)&gt;0,G40-Resultados!$I$17,0)</f>
        <v>7.0727501152806127</v>
      </c>
      <c r="CH40" s="89">
        <f>IF((H40-Resultados!$J$17)&gt;0,H40-Resultados!$J$17,0)</f>
        <v>5.6906654122356102</v>
      </c>
      <c r="CI40" s="89">
        <f>IF((I40-Resultados!$K$17)&gt;0,I40-Resultados!$K$17,0)</f>
        <v>1.9905549640836</v>
      </c>
      <c r="CJ40" s="89">
        <f>IF((J40-Resultados!$L$17)&gt;0,J40-Resultados!$L$17,0)</f>
        <v>0</v>
      </c>
      <c r="CK40" s="89">
        <f>IF((K40-Resultados!$M$17)&gt;0,K40-Resultados!$M$17,0)</f>
        <v>0</v>
      </c>
      <c r="CL40" s="89">
        <f>IF((L40-Resultados!$N$17)&gt;0,L40-Resultados!$N$17,0)</f>
        <v>0</v>
      </c>
      <c r="CM40" s="89">
        <f>IF((M40-Resultados!$O$17)&gt;0,M40-Resultados!$O$17,0)</f>
        <v>0</v>
      </c>
      <c r="CN40" s="89">
        <f>IF((N40-Resultados!$P$17)&gt;0,N40-Resultados!$P$17,0)</f>
        <v>0</v>
      </c>
      <c r="CO40" s="89">
        <f>IF((O40-Resultados!$Q$17)&gt;0,O40-Resultados!$Q$17,0)</f>
        <v>0</v>
      </c>
      <c r="CP40" s="89">
        <f>IF((P40-Resultados!$R$17)&gt;0,P40-Resultados!$R$17,0)</f>
        <v>0</v>
      </c>
      <c r="CQ40" s="89">
        <f>IF((Q40-Resultados!$S$17)&gt;0,Q40-Resultados!$S$17,0)</f>
        <v>0</v>
      </c>
      <c r="CR40" s="89">
        <f>IF((R40-Resultados!$T$17)&gt;0,R40-Resultados!$T$17,0)</f>
        <v>0</v>
      </c>
      <c r="CS40" s="90">
        <f t="shared" si="27"/>
        <v>80.883405339766057</v>
      </c>
      <c r="CT40" s="88">
        <f t="shared" si="32"/>
        <v>0</v>
      </c>
      <c r="CU40" s="88">
        <f t="shared" si="28"/>
        <v>0</v>
      </c>
    </row>
    <row r="41" spans="1:99" ht="14.25">
      <c r="A41" s="71"/>
      <c r="B41" s="83">
        <v>5</v>
      </c>
      <c r="C41" s="92">
        <f t="shared" si="33"/>
        <v>28</v>
      </c>
      <c r="D41" s="93">
        <f t="shared" si="34"/>
        <v>31</v>
      </c>
      <c r="E41" s="93">
        <f t="shared" si="35"/>
        <v>34</v>
      </c>
      <c r="F41" s="93">
        <f t="shared" si="36"/>
        <v>37</v>
      </c>
      <c r="G41" s="93">
        <f t="shared" si="37"/>
        <v>40</v>
      </c>
      <c r="H41" s="93">
        <f t="shared" si="38"/>
        <v>43</v>
      </c>
      <c r="I41" s="93">
        <f t="shared" si="39"/>
        <v>46</v>
      </c>
      <c r="J41" s="93">
        <f t="shared" si="40"/>
        <v>47</v>
      </c>
      <c r="K41" s="93">
        <f t="shared" si="41"/>
        <v>48</v>
      </c>
      <c r="L41" s="93">
        <f t="shared" si="42"/>
        <v>49</v>
      </c>
      <c r="M41" s="93">
        <f t="shared" si="43"/>
        <v>50</v>
      </c>
      <c r="N41" s="93">
        <f t="shared" si="44"/>
        <v>51</v>
      </c>
      <c r="O41" s="93">
        <f t="shared" si="45"/>
        <v>51</v>
      </c>
      <c r="P41" s="93">
        <f t="shared" si="46"/>
        <v>51</v>
      </c>
      <c r="Q41" s="93">
        <f t="shared" si="47"/>
        <v>51</v>
      </c>
      <c r="R41" s="93">
        <f t="shared" si="48"/>
        <v>51</v>
      </c>
      <c r="S41" s="94">
        <f t="shared" si="49"/>
        <v>51</v>
      </c>
      <c r="U41" s="69">
        <f>IF((C41-Resultados!$E$13)&gt;0,C41-Resultados!$E$13,0)</f>
        <v>8.9990338631693589E-2</v>
      </c>
      <c r="V41" s="69">
        <f>IF((D41-Resultados!$F$13)&gt;0,D41-Resultados!$F$13,0)</f>
        <v>6.35338527697267</v>
      </c>
      <c r="W41" s="69">
        <f>IF((E41-Resultados!$G$13)&gt;0,E41-Resultados!$G$13,0)</f>
        <v>2.3822881496199599</v>
      </c>
      <c r="X41" s="69">
        <f>IF((F41-Resultados!$H$13)&gt;0,F41-Resultados!$H$13,0)</f>
        <v>2.0768061242158851</v>
      </c>
      <c r="Y41" s="69">
        <f>IF((G41-Resultados!$I$13)&gt;0,G41-Resultados!$I$13,0)</f>
        <v>0</v>
      </c>
      <c r="Z41" s="69">
        <f>IF((H41-Resultados!$J$13)&gt;0,H41-Resultados!$J$13,0)</f>
        <v>0.15892417255410862</v>
      </c>
      <c r="AA41" s="69">
        <f>IF((I41-Resultados!$K$13)&gt;0,I41-Resultados!$K$13,0)</f>
        <v>0</v>
      </c>
      <c r="AB41" s="69">
        <f>IF((J41-Resultados!$L$13)&gt;0,J41-Resultados!$L$13,0)</f>
        <v>0</v>
      </c>
      <c r="AC41" s="69">
        <f>IF((K41-Resultados!$M$13)&gt;0,K41-Resultados!$M$13,0)</f>
        <v>0</v>
      </c>
      <c r="AD41" s="69">
        <f>IF((L41-Resultados!$N$13)&gt;0,L41-Resultados!$N$13,0)</f>
        <v>0</v>
      </c>
      <c r="AE41" s="69">
        <f>IF((M41-Resultados!$O$13)&gt;0,M41-Resultados!$O$13,0)</f>
        <v>0</v>
      </c>
      <c r="AF41" s="69">
        <f>IF((N41-Resultados!$P$13)&gt;0,N41-Resultados!$P$13,0)</f>
        <v>0</v>
      </c>
      <c r="AG41" s="69">
        <f>IF((O41-Resultados!$Q$13)&gt;0,O41-Resultados!$Q$13,0)</f>
        <v>0</v>
      </c>
      <c r="AH41" s="69">
        <f>IF((P41-Resultados!$R$13)&gt;0,P41-Resultados!$R$13,0)</f>
        <v>0</v>
      </c>
      <c r="AI41" s="69">
        <f>IF((Q41-Resultados!$S$13)&gt;0,Q41-Resultados!$S$13,0)</f>
        <v>0</v>
      </c>
      <c r="AJ41" s="69">
        <f>IF((R41-Resultados!$T$13)&gt;0,R41-Resultados!$T$13,0)</f>
        <v>0</v>
      </c>
      <c r="AK41" s="87">
        <f t="shared" si="21"/>
        <v>11.061394061994317</v>
      </c>
      <c r="AL41" s="88">
        <f t="shared" si="29"/>
        <v>0</v>
      </c>
      <c r="AM41" s="88">
        <f t="shared" si="22"/>
        <v>0</v>
      </c>
      <c r="AN41" s="88"/>
      <c r="AO41" s="332">
        <f>IF((C41-Resultados!$E$14)&gt;0,C41-Resultados!$E$14,0)</f>
        <v>19.189990338631695</v>
      </c>
      <c r="AP41" s="333">
        <f>IF((D41-Resultados!$F$14)&gt;0,D41-Resultados!$F$14,0)</f>
        <v>22.453385276972671</v>
      </c>
      <c r="AQ41" s="333">
        <f>IF((E41-Resultados!$G$14)&gt;0,E41-Resultados!$G$14,0)</f>
        <v>15.782288149619959</v>
      </c>
      <c r="AR41" s="333">
        <f>IF((F41-Resultados!$H$14)&gt;0,F41-Resultados!$H$14,0)</f>
        <v>12.976806124215884</v>
      </c>
      <c r="AS41" s="333">
        <f>IF((G41-Resultados!$I$14)&gt;0,G41-Resultados!$I$14,0)</f>
        <v>8.1410088755991126</v>
      </c>
      <c r="AT41" s="333">
        <f>IF((H41-Resultados!$J$14)&gt;0,H41-Resultados!$J$14,0)</f>
        <v>6.75892417255411</v>
      </c>
      <c r="AU41" s="333">
        <f>IF((I41-Resultados!$K$14)&gt;0,I41-Resultados!$K$14,0)</f>
        <v>3.0588137244020999</v>
      </c>
      <c r="AV41" s="333">
        <f>IF((J41-Resultados!$L$14)&gt;0,J41-Resultados!$L$14,0)</f>
        <v>0</v>
      </c>
      <c r="AW41" s="333">
        <f>IF((K41-Resultados!$M$14)&gt;0,K41-Resultados!$M$14,0)</f>
        <v>0</v>
      </c>
      <c r="AX41" s="333">
        <f>IF((L41-Resultados!$N$14)&gt;0,L41-Resultados!$N$14,0)</f>
        <v>0</v>
      </c>
      <c r="AY41" s="333">
        <f>IF((M41-Resultados!$O$14)&gt;0,M41-Resultados!$O$14,0)</f>
        <v>0</v>
      </c>
      <c r="AZ41" s="333">
        <f>IF((N41-Resultados!$P$14)&gt;0,N41-Resultados!$P$14,0)</f>
        <v>0</v>
      </c>
      <c r="BA41" s="333">
        <f>IF((O41-Resultados!$Q$14)&gt;0,O41-Resultados!$Q$14,0)</f>
        <v>0</v>
      </c>
      <c r="BB41" s="333">
        <f>IF((P41-Resultados!$R$14)&gt;0,P41-Resultados!$R$14,0)</f>
        <v>0</v>
      </c>
      <c r="BC41" s="333">
        <f>IF((Q41-Resultados!$S$14)&gt;0,Q41-Resultados!$S$14,0)</f>
        <v>0</v>
      </c>
      <c r="BD41" s="333">
        <f>IF((R41-Resultados!$T$14)&gt;0,R41-Resultados!$T$14,0)</f>
        <v>0</v>
      </c>
      <c r="BE41" s="90">
        <f t="shared" si="23"/>
        <v>88.361216661995527</v>
      </c>
      <c r="BF41" s="88">
        <f t="shared" si="30"/>
        <v>0</v>
      </c>
      <c r="BG41" s="88">
        <f t="shared" si="24"/>
        <v>0</v>
      </c>
      <c r="BH41" s="88"/>
      <c r="BI41" s="91">
        <f>IF((C41-Resultados!$E$16)&gt;0,C41-Resultados!$E$16,0)</f>
        <v>0</v>
      </c>
      <c r="BJ41" s="89">
        <f>IF((D41-Resultados!$F$16)&gt;0,D41-Resultados!$F$16,0)</f>
        <v>4.2851265166541772</v>
      </c>
      <c r="BK41" s="89">
        <f>IF((E41-Resultados!$G$16)&gt;0,E41-Resultados!$G$16,0)</f>
        <v>0.31402938930147428</v>
      </c>
      <c r="BL41" s="89">
        <f>IF((F41-Resultados!$H$16)&gt;0,F41-Resultados!$H$16,0)</f>
        <v>8.5473638973923016E-3</v>
      </c>
      <c r="BM41" s="89">
        <f>IF((G41-Resultados!$I$16)&gt;0,G41-Resultados!$I$16,0)</f>
        <v>0</v>
      </c>
      <c r="BN41" s="89">
        <f>IF((H41-Resultados!$J$16)&gt;0,H41-Resultados!$J$16,0)</f>
        <v>0</v>
      </c>
      <c r="BO41" s="89">
        <f>IF((I41-Resultados!$K$16)&gt;0,I41-Resultados!$K$16,0)</f>
        <v>0</v>
      </c>
      <c r="BP41" s="89">
        <f>IF((J41-Resultados!$L$16)&gt;0,J41-Resultados!$L$16,0)</f>
        <v>0</v>
      </c>
      <c r="BQ41" s="89">
        <f>IF((K41-Resultados!$M$16)&gt;0,K41-Resultados!$M$16,0)</f>
        <v>0</v>
      </c>
      <c r="BR41" s="89">
        <f>IF((L41-Resultados!$N$16)&gt;0,L41-Resultados!$N$16,0)</f>
        <v>0</v>
      </c>
      <c r="BS41" s="89">
        <f>IF((M41-Resultados!$O$16)&gt;0,M41-Resultados!$O$16,0)</f>
        <v>0</v>
      </c>
      <c r="BT41" s="89">
        <f>IF((N41-Resultados!$P$16)&gt;0,N41-Resultados!$P$16,0)</f>
        <v>0</v>
      </c>
      <c r="BU41" s="89">
        <f>IF((O41-Resultados!$Q$16)&gt;0,O41-Resultados!$Q$16,0)</f>
        <v>0</v>
      </c>
      <c r="BV41" s="89">
        <f>IF((P41-Resultados!$R$16)&gt;0,P41-Resultados!$R$16,0)</f>
        <v>0</v>
      </c>
      <c r="BW41" s="89">
        <f>IF((Q41-Resultados!$S$16)&gt;0,Q41-Resultados!$S$16,0)</f>
        <v>0</v>
      </c>
      <c r="BX41" s="89">
        <f>IF((R41-Resultados!$T$16)&gt;0,R41-Resultados!$T$16,0)</f>
        <v>0</v>
      </c>
      <c r="BY41" s="90">
        <f t="shared" si="25"/>
        <v>4.6077032698530438</v>
      </c>
      <c r="BZ41" s="88">
        <f t="shared" si="31"/>
        <v>0</v>
      </c>
      <c r="CA41" s="88">
        <f t="shared" si="26"/>
        <v>0</v>
      </c>
      <c r="CB41" s="88"/>
      <c r="CC41" s="91">
        <f>IF((C41-Resultados!$E$17)&gt;0,C41-Resultados!$E$17,0)</f>
        <v>17.121731578313195</v>
      </c>
      <c r="CD41" s="89">
        <f>IF((D41-Resultados!$F$17)&gt;0,D41-Resultados!$F$17,0)</f>
        <v>20.385126516654179</v>
      </c>
      <c r="CE41" s="89">
        <f>IF((E41-Resultados!$G$17)&gt;0,E41-Resultados!$G$17,0)</f>
        <v>13.714029389301473</v>
      </c>
      <c r="CF41" s="89">
        <f>IF((F41-Resultados!$H$17)&gt;0,F41-Resultados!$H$17,0)</f>
        <v>10.908547363897391</v>
      </c>
      <c r="CG41" s="89">
        <f>IF((G41-Resultados!$I$17)&gt;0,G41-Resultados!$I$17,0)</f>
        <v>6.0727501152806127</v>
      </c>
      <c r="CH41" s="89">
        <f>IF((H41-Resultados!$J$17)&gt;0,H41-Resultados!$J$17,0)</f>
        <v>4.6906654122356102</v>
      </c>
      <c r="CI41" s="89">
        <f>IF((I41-Resultados!$K$17)&gt;0,I41-Resultados!$K$17,0)</f>
        <v>0.9905549640836</v>
      </c>
      <c r="CJ41" s="89">
        <f>IF((J41-Resultados!$L$17)&gt;0,J41-Resultados!$L$17,0)</f>
        <v>0</v>
      </c>
      <c r="CK41" s="89">
        <f>IF((K41-Resultados!$M$17)&gt;0,K41-Resultados!$M$17,0)</f>
        <v>0</v>
      </c>
      <c r="CL41" s="89">
        <f>IF((L41-Resultados!$N$17)&gt;0,L41-Resultados!$N$17,0)</f>
        <v>0</v>
      </c>
      <c r="CM41" s="89">
        <f>IF((M41-Resultados!$O$17)&gt;0,M41-Resultados!$O$17,0)</f>
        <v>0</v>
      </c>
      <c r="CN41" s="89">
        <f>IF((N41-Resultados!$P$17)&gt;0,N41-Resultados!$P$17,0)</f>
        <v>0</v>
      </c>
      <c r="CO41" s="89">
        <f>IF((O41-Resultados!$Q$17)&gt;0,O41-Resultados!$Q$17,0)</f>
        <v>0</v>
      </c>
      <c r="CP41" s="89">
        <f>IF((P41-Resultados!$R$17)&gt;0,P41-Resultados!$R$17,0)</f>
        <v>0</v>
      </c>
      <c r="CQ41" s="89">
        <f>IF((Q41-Resultados!$S$17)&gt;0,Q41-Resultados!$S$17,0)</f>
        <v>0</v>
      </c>
      <c r="CR41" s="89">
        <f>IF((R41-Resultados!$T$17)&gt;0,R41-Resultados!$T$17,0)</f>
        <v>0</v>
      </c>
      <c r="CS41" s="90">
        <f t="shared" si="27"/>
        <v>73.883405339766057</v>
      </c>
      <c r="CT41" s="88">
        <f t="shared" si="32"/>
        <v>0</v>
      </c>
      <c r="CU41" s="88">
        <f t="shared" si="28"/>
        <v>0</v>
      </c>
    </row>
    <row r="42" spans="1:99" ht="14.25">
      <c r="A42" s="71"/>
      <c r="B42" s="83">
        <v>6</v>
      </c>
      <c r="C42" s="92">
        <f t="shared" si="33"/>
        <v>27</v>
      </c>
      <c r="D42" s="93">
        <f t="shared" si="34"/>
        <v>30</v>
      </c>
      <c r="E42" s="93">
        <f t="shared" si="35"/>
        <v>33</v>
      </c>
      <c r="F42" s="93">
        <f t="shared" si="36"/>
        <v>36</v>
      </c>
      <c r="G42" s="93">
        <f t="shared" si="37"/>
        <v>39</v>
      </c>
      <c r="H42" s="93">
        <f t="shared" si="38"/>
        <v>42</v>
      </c>
      <c r="I42" s="93">
        <f t="shared" si="39"/>
        <v>45</v>
      </c>
      <c r="J42" s="93">
        <f t="shared" si="40"/>
        <v>46</v>
      </c>
      <c r="K42" s="93">
        <f t="shared" si="41"/>
        <v>47</v>
      </c>
      <c r="L42" s="93">
        <f t="shared" si="42"/>
        <v>48</v>
      </c>
      <c r="M42" s="93">
        <f t="shared" si="43"/>
        <v>49</v>
      </c>
      <c r="N42" s="93">
        <f t="shared" si="44"/>
        <v>50</v>
      </c>
      <c r="O42" s="93">
        <f t="shared" si="45"/>
        <v>50</v>
      </c>
      <c r="P42" s="93">
        <f t="shared" si="46"/>
        <v>50</v>
      </c>
      <c r="Q42" s="93">
        <f t="shared" si="47"/>
        <v>50</v>
      </c>
      <c r="R42" s="93">
        <f t="shared" si="48"/>
        <v>50</v>
      </c>
      <c r="S42" s="94">
        <f t="shared" si="49"/>
        <v>50</v>
      </c>
      <c r="U42" s="69">
        <f>IF((C42-Resultados!$E$13)&gt;0,C42-Resultados!$E$13,0)</f>
        <v>0</v>
      </c>
      <c r="V42" s="69">
        <f>IF((D42-Resultados!$F$13)&gt;0,D42-Resultados!$F$13,0)</f>
        <v>5.35338527697267</v>
      </c>
      <c r="W42" s="69">
        <f>IF((E42-Resultados!$G$13)&gt;0,E42-Resultados!$G$13,0)</f>
        <v>1.3822881496199599</v>
      </c>
      <c r="X42" s="69">
        <f>IF((F42-Resultados!$H$13)&gt;0,F42-Resultados!$H$13,0)</f>
        <v>1.0768061242158851</v>
      </c>
      <c r="Y42" s="69">
        <f>IF((G42-Resultados!$I$13)&gt;0,G42-Resultados!$I$13,0)</f>
        <v>0</v>
      </c>
      <c r="Z42" s="69">
        <f>IF((H42-Resultados!$J$13)&gt;0,H42-Resultados!$J$13,0)</f>
        <v>0</v>
      </c>
      <c r="AA42" s="69">
        <f>IF((I42-Resultados!$K$13)&gt;0,I42-Resultados!$K$13,0)</f>
        <v>0</v>
      </c>
      <c r="AB42" s="69">
        <f>IF((J42-Resultados!$L$13)&gt;0,J42-Resultados!$L$13,0)</f>
        <v>0</v>
      </c>
      <c r="AC42" s="69">
        <f>IF((K42-Resultados!$M$13)&gt;0,K42-Resultados!$M$13,0)</f>
        <v>0</v>
      </c>
      <c r="AD42" s="69">
        <f>IF((L42-Resultados!$N$13)&gt;0,L42-Resultados!$N$13,0)</f>
        <v>0</v>
      </c>
      <c r="AE42" s="69">
        <f>IF((M42-Resultados!$O$13)&gt;0,M42-Resultados!$O$13,0)</f>
        <v>0</v>
      </c>
      <c r="AF42" s="69">
        <f>IF((N42-Resultados!$P$13)&gt;0,N42-Resultados!$P$13,0)</f>
        <v>0</v>
      </c>
      <c r="AG42" s="69">
        <f>IF((O42-Resultados!$Q$13)&gt;0,O42-Resultados!$Q$13,0)</f>
        <v>0</v>
      </c>
      <c r="AH42" s="69">
        <f>IF((P42-Resultados!$R$13)&gt;0,P42-Resultados!$R$13,0)</f>
        <v>0</v>
      </c>
      <c r="AI42" s="69">
        <f>IF((Q42-Resultados!$S$13)&gt;0,Q42-Resultados!$S$13,0)</f>
        <v>0</v>
      </c>
      <c r="AJ42" s="69">
        <f>IF((R42-Resultados!$T$13)&gt;0,R42-Resultados!$T$13,0)</f>
        <v>0</v>
      </c>
      <c r="AK42" s="87">
        <f t="shared" si="21"/>
        <v>7.812479550808515</v>
      </c>
      <c r="AL42" s="88">
        <f t="shared" si="29"/>
        <v>0</v>
      </c>
      <c r="AM42" s="88">
        <f t="shared" si="22"/>
        <v>0</v>
      </c>
      <c r="AN42" s="88"/>
      <c r="AO42" s="332">
        <f>IF((C42-Resultados!$E$14)&gt;0,C42-Resultados!$E$14,0)</f>
        <v>18.189990338631695</v>
      </c>
      <c r="AP42" s="333">
        <f>IF((D42-Resultados!$F$14)&gt;0,D42-Resultados!$F$14,0)</f>
        <v>21.453385276972671</v>
      </c>
      <c r="AQ42" s="333">
        <f>IF((E42-Resultados!$G$14)&gt;0,E42-Resultados!$G$14,0)</f>
        <v>14.782288149619959</v>
      </c>
      <c r="AR42" s="333">
        <f>IF((F42-Resultados!$H$14)&gt;0,F42-Resultados!$H$14,0)</f>
        <v>11.976806124215884</v>
      </c>
      <c r="AS42" s="333">
        <f>IF((G42-Resultados!$I$14)&gt;0,G42-Resultados!$I$14,0)</f>
        <v>7.1410088755991126</v>
      </c>
      <c r="AT42" s="333">
        <f>IF((H42-Resultados!$J$14)&gt;0,H42-Resultados!$J$14,0)</f>
        <v>5.75892417255411</v>
      </c>
      <c r="AU42" s="333">
        <f>IF((I42-Resultados!$K$14)&gt;0,I42-Resultados!$K$14,0)</f>
        <v>2.0588137244020999</v>
      </c>
      <c r="AV42" s="333">
        <f>IF((J42-Resultados!$L$14)&gt;0,J42-Resultados!$L$14,0)</f>
        <v>0</v>
      </c>
      <c r="AW42" s="333">
        <f>IF((K42-Resultados!$M$14)&gt;0,K42-Resultados!$M$14,0)</f>
        <v>0</v>
      </c>
      <c r="AX42" s="333">
        <f>IF((L42-Resultados!$N$14)&gt;0,L42-Resultados!$N$14,0)</f>
        <v>0</v>
      </c>
      <c r="AY42" s="333">
        <f>IF((M42-Resultados!$O$14)&gt;0,M42-Resultados!$O$14,0)</f>
        <v>0</v>
      </c>
      <c r="AZ42" s="333">
        <f>IF((N42-Resultados!$P$14)&gt;0,N42-Resultados!$P$14,0)</f>
        <v>0</v>
      </c>
      <c r="BA42" s="333">
        <f>IF((O42-Resultados!$Q$14)&gt;0,O42-Resultados!$Q$14,0)</f>
        <v>0</v>
      </c>
      <c r="BB42" s="333">
        <f>IF((P42-Resultados!$R$14)&gt;0,P42-Resultados!$R$14,0)</f>
        <v>0</v>
      </c>
      <c r="BC42" s="333">
        <f>IF((Q42-Resultados!$S$14)&gt;0,Q42-Resultados!$S$14,0)</f>
        <v>0</v>
      </c>
      <c r="BD42" s="333">
        <f>IF((R42-Resultados!$T$14)&gt;0,R42-Resultados!$T$14,0)</f>
        <v>0</v>
      </c>
      <c r="BE42" s="90">
        <f t="shared" si="23"/>
        <v>81.361216661995527</v>
      </c>
      <c r="BF42" s="88">
        <f t="shared" si="30"/>
        <v>0</v>
      </c>
      <c r="BG42" s="88">
        <f t="shared" si="24"/>
        <v>0</v>
      </c>
      <c r="BH42" s="88"/>
      <c r="BI42" s="91">
        <f>IF((C42-Resultados!$E$16)&gt;0,C42-Resultados!$E$16,0)</f>
        <v>0</v>
      </c>
      <c r="BJ42" s="89">
        <f>IF((D42-Resultados!$F$16)&gt;0,D42-Resultados!$F$16,0)</f>
        <v>3.2851265166541772</v>
      </c>
      <c r="BK42" s="89">
        <f>IF((E42-Resultados!$G$16)&gt;0,E42-Resultados!$G$16,0)</f>
        <v>0</v>
      </c>
      <c r="BL42" s="89">
        <f>IF((F42-Resultados!$H$16)&gt;0,F42-Resultados!$H$16,0)</f>
        <v>0</v>
      </c>
      <c r="BM42" s="89">
        <f>IF((G42-Resultados!$I$16)&gt;0,G42-Resultados!$I$16,0)</f>
        <v>0</v>
      </c>
      <c r="BN42" s="89">
        <f>IF((H42-Resultados!$J$16)&gt;0,H42-Resultados!$J$16,0)</f>
        <v>0</v>
      </c>
      <c r="BO42" s="89">
        <f>IF((I42-Resultados!$K$16)&gt;0,I42-Resultados!$K$16,0)</f>
        <v>0</v>
      </c>
      <c r="BP42" s="89">
        <f>IF((J42-Resultados!$L$16)&gt;0,J42-Resultados!$L$16,0)</f>
        <v>0</v>
      </c>
      <c r="BQ42" s="89">
        <f>IF((K42-Resultados!$M$16)&gt;0,K42-Resultados!$M$16,0)</f>
        <v>0</v>
      </c>
      <c r="BR42" s="89">
        <f>IF((L42-Resultados!$N$16)&gt;0,L42-Resultados!$N$16,0)</f>
        <v>0</v>
      </c>
      <c r="BS42" s="89">
        <f>IF((M42-Resultados!$O$16)&gt;0,M42-Resultados!$O$16,0)</f>
        <v>0</v>
      </c>
      <c r="BT42" s="89">
        <f>IF((N42-Resultados!$P$16)&gt;0,N42-Resultados!$P$16,0)</f>
        <v>0</v>
      </c>
      <c r="BU42" s="89">
        <f>IF((O42-Resultados!$Q$16)&gt;0,O42-Resultados!$Q$16,0)</f>
        <v>0</v>
      </c>
      <c r="BV42" s="89">
        <f>IF((P42-Resultados!$R$16)&gt;0,P42-Resultados!$R$16,0)</f>
        <v>0</v>
      </c>
      <c r="BW42" s="89">
        <f>IF((Q42-Resultados!$S$16)&gt;0,Q42-Resultados!$S$16,0)</f>
        <v>0</v>
      </c>
      <c r="BX42" s="89">
        <f>IF((R42-Resultados!$T$16)&gt;0,R42-Resultados!$T$16,0)</f>
        <v>0</v>
      </c>
      <c r="BY42" s="90">
        <f t="shared" si="25"/>
        <v>3.2851265166541772</v>
      </c>
      <c r="BZ42" s="88">
        <f t="shared" si="31"/>
        <v>0</v>
      </c>
      <c r="CA42" s="88">
        <f t="shared" si="26"/>
        <v>0</v>
      </c>
      <c r="CB42" s="88"/>
      <c r="CC42" s="91">
        <f>IF((C42-Resultados!$E$17)&gt;0,C42-Resultados!$E$17,0)</f>
        <v>16.121731578313195</v>
      </c>
      <c r="CD42" s="89">
        <f>IF((D42-Resultados!$F$17)&gt;0,D42-Resultados!$F$17,0)</f>
        <v>19.385126516654179</v>
      </c>
      <c r="CE42" s="89">
        <f>IF((E42-Resultados!$G$17)&gt;0,E42-Resultados!$G$17,0)</f>
        <v>12.714029389301473</v>
      </c>
      <c r="CF42" s="89">
        <f>IF((F42-Resultados!$H$17)&gt;0,F42-Resultados!$H$17,0)</f>
        <v>9.9085473638973909</v>
      </c>
      <c r="CG42" s="89">
        <f>IF((G42-Resultados!$I$17)&gt;0,G42-Resultados!$I$17,0)</f>
        <v>5.0727501152806127</v>
      </c>
      <c r="CH42" s="89">
        <f>IF((H42-Resultados!$J$17)&gt;0,H42-Resultados!$J$17,0)</f>
        <v>3.6906654122356102</v>
      </c>
      <c r="CI42" s="89">
        <f>IF((I42-Resultados!$K$17)&gt;0,I42-Resultados!$K$17,0)</f>
        <v>0</v>
      </c>
      <c r="CJ42" s="89">
        <f>IF((J42-Resultados!$L$17)&gt;0,J42-Resultados!$L$17,0)</f>
        <v>0</v>
      </c>
      <c r="CK42" s="89">
        <f>IF((K42-Resultados!$M$17)&gt;0,K42-Resultados!$M$17,0)</f>
        <v>0</v>
      </c>
      <c r="CL42" s="89">
        <f>IF((L42-Resultados!$N$17)&gt;0,L42-Resultados!$N$17,0)</f>
        <v>0</v>
      </c>
      <c r="CM42" s="89">
        <f>IF((M42-Resultados!$O$17)&gt;0,M42-Resultados!$O$17,0)</f>
        <v>0</v>
      </c>
      <c r="CN42" s="89">
        <f>IF((N42-Resultados!$P$17)&gt;0,N42-Resultados!$P$17,0)</f>
        <v>0</v>
      </c>
      <c r="CO42" s="89">
        <f>IF((O42-Resultados!$Q$17)&gt;0,O42-Resultados!$Q$17,0)</f>
        <v>0</v>
      </c>
      <c r="CP42" s="89">
        <f>IF((P42-Resultados!$R$17)&gt;0,P42-Resultados!$R$17,0)</f>
        <v>0</v>
      </c>
      <c r="CQ42" s="89">
        <f>IF((Q42-Resultados!$S$17)&gt;0,Q42-Resultados!$S$17,0)</f>
        <v>0</v>
      </c>
      <c r="CR42" s="89">
        <f>IF((R42-Resultados!$T$17)&gt;0,R42-Resultados!$T$17,0)</f>
        <v>0</v>
      </c>
      <c r="CS42" s="90">
        <f t="shared" si="27"/>
        <v>66.892850375682457</v>
      </c>
      <c r="CT42" s="88">
        <f t="shared" si="32"/>
        <v>0</v>
      </c>
      <c r="CU42" s="88">
        <f t="shared" si="28"/>
        <v>0</v>
      </c>
    </row>
    <row r="43" spans="1:99" ht="14.25">
      <c r="A43" s="71"/>
      <c r="B43" s="83">
        <v>7</v>
      </c>
      <c r="C43" s="92">
        <f t="shared" si="33"/>
        <v>26</v>
      </c>
      <c r="D43" s="93">
        <f t="shared" si="34"/>
        <v>29</v>
      </c>
      <c r="E43" s="93">
        <f t="shared" si="35"/>
        <v>32</v>
      </c>
      <c r="F43" s="93">
        <f t="shared" si="36"/>
        <v>35</v>
      </c>
      <c r="G43" s="93">
        <f t="shared" si="37"/>
        <v>38</v>
      </c>
      <c r="H43" s="93">
        <f t="shared" si="38"/>
        <v>41</v>
      </c>
      <c r="I43" s="93">
        <f t="shared" si="39"/>
        <v>44</v>
      </c>
      <c r="J43" s="93">
        <f t="shared" si="40"/>
        <v>45</v>
      </c>
      <c r="K43" s="93">
        <f t="shared" si="41"/>
        <v>46</v>
      </c>
      <c r="L43" s="93">
        <f t="shared" si="42"/>
        <v>47</v>
      </c>
      <c r="M43" s="93">
        <f t="shared" si="43"/>
        <v>48</v>
      </c>
      <c r="N43" s="93">
        <f t="shared" si="44"/>
        <v>49</v>
      </c>
      <c r="O43" s="93">
        <f t="shared" si="45"/>
        <v>49</v>
      </c>
      <c r="P43" s="93">
        <f t="shared" si="46"/>
        <v>49</v>
      </c>
      <c r="Q43" s="93">
        <f t="shared" si="47"/>
        <v>49</v>
      </c>
      <c r="R43" s="93">
        <f t="shared" si="48"/>
        <v>49</v>
      </c>
      <c r="S43" s="94">
        <f t="shared" si="49"/>
        <v>49</v>
      </c>
      <c r="U43" s="69">
        <f>IF((C43-Resultados!$E$13)&gt;0,C43-Resultados!$E$13,0)</f>
        <v>0</v>
      </c>
      <c r="V43" s="69">
        <f>IF((D43-Resultados!$F$13)&gt;0,D43-Resultados!$F$13,0)</f>
        <v>4.35338527697267</v>
      </c>
      <c r="W43" s="69">
        <f>IF((E43-Resultados!$G$13)&gt;0,E43-Resultados!$G$13,0)</f>
        <v>0.38228814961995994</v>
      </c>
      <c r="X43" s="69">
        <f>IF((F43-Resultados!$H$13)&gt;0,F43-Resultados!$H$13,0)</f>
        <v>7.6806124215885063E-2</v>
      </c>
      <c r="Y43" s="69">
        <f>IF((G43-Resultados!$I$13)&gt;0,G43-Resultados!$I$13,0)</f>
        <v>0</v>
      </c>
      <c r="Z43" s="69">
        <f>IF((H43-Resultados!$J$13)&gt;0,H43-Resultados!$J$13,0)</f>
        <v>0</v>
      </c>
      <c r="AA43" s="69">
        <f>IF((I43-Resultados!$K$13)&gt;0,I43-Resultados!$K$13,0)</f>
        <v>0</v>
      </c>
      <c r="AB43" s="69">
        <f>IF((J43-Resultados!$L$13)&gt;0,J43-Resultados!$L$13,0)</f>
        <v>0</v>
      </c>
      <c r="AC43" s="69">
        <f>IF((K43-Resultados!$M$13)&gt;0,K43-Resultados!$M$13,0)</f>
        <v>0</v>
      </c>
      <c r="AD43" s="69">
        <f>IF((L43-Resultados!$N$13)&gt;0,L43-Resultados!$N$13,0)</f>
        <v>0</v>
      </c>
      <c r="AE43" s="69">
        <f>IF((M43-Resultados!$O$13)&gt;0,M43-Resultados!$O$13,0)</f>
        <v>0</v>
      </c>
      <c r="AF43" s="69">
        <f>IF((N43-Resultados!$P$13)&gt;0,N43-Resultados!$P$13,0)</f>
        <v>0</v>
      </c>
      <c r="AG43" s="69">
        <f>IF((O43-Resultados!$Q$13)&gt;0,O43-Resultados!$Q$13,0)</f>
        <v>0</v>
      </c>
      <c r="AH43" s="69">
        <f>IF((P43-Resultados!$R$13)&gt;0,P43-Resultados!$R$13,0)</f>
        <v>0</v>
      </c>
      <c r="AI43" s="69">
        <f>IF((Q43-Resultados!$S$13)&gt;0,Q43-Resultados!$S$13,0)</f>
        <v>0</v>
      </c>
      <c r="AJ43" s="69">
        <f>IF((R43-Resultados!$T$13)&gt;0,R43-Resultados!$T$13,0)</f>
        <v>0</v>
      </c>
      <c r="AK43" s="87">
        <f t="shared" si="21"/>
        <v>4.812479550808515</v>
      </c>
      <c r="AL43" s="88">
        <f t="shared" si="29"/>
        <v>0</v>
      </c>
      <c r="AM43" s="88">
        <f t="shared" si="22"/>
        <v>0</v>
      </c>
      <c r="AN43" s="88"/>
      <c r="AO43" s="332">
        <f>IF((C43-Resultados!$E$14)&gt;0,C43-Resultados!$E$14,0)</f>
        <v>17.189990338631695</v>
      </c>
      <c r="AP43" s="333">
        <f>IF((D43-Resultados!$F$14)&gt;0,D43-Resultados!$F$14,0)</f>
        <v>20.453385276972671</v>
      </c>
      <c r="AQ43" s="333">
        <f>IF((E43-Resultados!$G$14)&gt;0,E43-Resultados!$G$14,0)</f>
        <v>13.782288149619959</v>
      </c>
      <c r="AR43" s="333">
        <f>IF((F43-Resultados!$H$14)&gt;0,F43-Resultados!$H$14,0)</f>
        <v>10.976806124215884</v>
      </c>
      <c r="AS43" s="333">
        <f>IF((G43-Resultados!$I$14)&gt;0,G43-Resultados!$I$14,0)</f>
        <v>6.1410088755991126</v>
      </c>
      <c r="AT43" s="333">
        <f>IF((H43-Resultados!$J$14)&gt;0,H43-Resultados!$J$14,0)</f>
        <v>4.75892417255411</v>
      </c>
      <c r="AU43" s="333">
        <f>IF((I43-Resultados!$K$14)&gt;0,I43-Resultados!$K$14,0)</f>
        <v>1.0588137244020999</v>
      </c>
      <c r="AV43" s="333">
        <f>IF((J43-Resultados!$L$14)&gt;0,J43-Resultados!$L$14,0)</f>
        <v>0</v>
      </c>
      <c r="AW43" s="333">
        <f>IF((K43-Resultados!$M$14)&gt;0,K43-Resultados!$M$14,0)</f>
        <v>0</v>
      </c>
      <c r="AX43" s="333">
        <f>IF((L43-Resultados!$N$14)&gt;0,L43-Resultados!$N$14,0)</f>
        <v>0</v>
      </c>
      <c r="AY43" s="333">
        <f>IF((M43-Resultados!$O$14)&gt;0,M43-Resultados!$O$14,0)</f>
        <v>0</v>
      </c>
      <c r="AZ43" s="333">
        <f>IF((N43-Resultados!$P$14)&gt;0,N43-Resultados!$P$14,0)</f>
        <v>0</v>
      </c>
      <c r="BA43" s="333">
        <f>IF((O43-Resultados!$Q$14)&gt;0,O43-Resultados!$Q$14,0)</f>
        <v>0</v>
      </c>
      <c r="BB43" s="333">
        <f>IF((P43-Resultados!$R$14)&gt;0,P43-Resultados!$R$14,0)</f>
        <v>0</v>
      </c>
      <c r="BC43" s="333">
        <f>IF((Q43-Resultados!$S$14)&gt;0,Q43-Resultados!$S$14,0)</f>
        <v>0</v>
      </c>
      <c r="BD43" s="333">
        <f>IF((R43-Resultados!$T$14)&gt;0,R43-Resultados!$T$14,0)</f>
        <v>0</v>
      </c>
      <c r="BE43" s="90">
        <f t="shared" si="23"/>
        <v>74.361216661995527</v>
      </c>
      <c r="BF43" s="88">
        <f t="shared" si="30"/>
        <v>0</v>
      </c>
      <c r="BG43" s="88">
        <f t="shared" si="24"/>
        <v>0</v>
      </c>
      <c r="BH43" s="88"/>
      <c r="BI43" s="91">
        <f>IF((C43-Resultados!$E$16)&gt;0,C43-Resultados!$E$16,0)</f>
        <v>0</v>
      </c>
      <c r="BJ43" s="89">
        <f>IF((D43-Resultados!$F$16)&gt;0,D43-Resultados!$F$16,0)</f>
        <v>2.2851265166541772</v>
      </c>
      <c r="BK43" s="89">
        <f>IF((E43-Resultados!$G$16)&gt;0,E43-Resultados!$G$16,0)</f>
        <v>0</v>
      </c>
      <c r="BL43" s="89">
        <f>IF((F43-Resultados!$H$16)&gt;0,F43-Resultados!$H$16,0)</f>
        <v>0</v>
      </c>
      <c r="BM43" s="89">
        <f>IF((G43-Resultados!$I$16)&gt;0,G43-Resultados!$I$16,0)</f>
        <v>0</v>
      </c>
      <c r="BN43" s="89">
        <f>IF((H43-Resultados!$J$16)&gt;0,H43-Resultados!$J$16,0)</f>
        <v>0</v>
      </c>
      <c r="BO43" s="89">
        <f>IF((I43-Resultados!$K$16)&gt;0,I43-Resultados!$K$16,0)</f>
        <v>0</v>
      </c>
      <c r="BP43" s="89">
        <f>IF((J43-Resultados!$L$16)&gt;0,J43-Resultados!$L$16,0)</f>
        <v>0</v>
      </c>
      <c r="BQ43" s="89">
        <f>IF((K43-Resultados!$M$16)&gt;0,K43-Resultados!$M$16,0)</f>
        <v>0</v>
      </c>
      <c r="BR43" s="89">
        <f>IF((L43-Resultados!$N$16)&gt;0,L43-Resultados!$N$16,0)</f>
        <v>0</v>
      </c>
      <c r="BS43" s="89">
        <f>IF((M43-Resultados!$O$16)&gt;0,M43-Resultados!$O$16,0)</f>
        <v>0</v>
      </c>
      <c r="BT43" s="89">
        <f>IF((N43-Resultados!$P$16)&gt;0,N43-Resultados!$P$16,0)</f>
        <v>0</v>
      </c>
      <c r="BU43" s="89">
        <f>IF((O43-Resultados!$Q$16)&gt;0,O43-Resultados!$Q$16,0)</f>
        <v>0</v>
      </c>
      <c r="BV43" s="89">
        <f>IF((P43-Resultados!$R$16)&gt;0,P43-Resultados!$R$16,0)</f>
        <v>0</v>
      </c>
      <c r="BW43" s="89">
        <f>IF((Q43-Resultados!$S$16)&gt;0,Q43-Resultados!$S$16,0)</f>
        <v>0</v>
      </c>
      <c r="BX43" s="89">
        <f>IF((R43-Resultados!$T$16)&gt;0,R43-Resultados!$T$16,0)</f>
        <v>0</v>
      </c>
      <c r="BY43" s="90">
        <f t="shared" si="25"/>
        <v>2.2851265166541772</v>
      </c>
      <c r="BZ43" s="88">
        <f t="shared" si="31"/>
        <v>0</v>
      </c>
      <c r="CA43" s="88">
        <f t="shared" si="26"/>
        <v>0</v>
      </c>
      <c r="CB43" s="88"/>
      <c r="CC43" s="91">
        <f>IF((C43-Resultados!$E$17)&gt;0,C43-Resultados!$E$17,0)</f>
        <v>15.121731578313195</v>
      </c>
      <c r="CD43" s="89">
        <f>IF((D43-Resultados!$F$17)&gt;0,D43-Resultados!$F$17,0)</f>
        <v>18.385126516654179</v>
      </c>
      <c r="CE43" s="89">
        <f>IF((E43-Resultados!$G$17)&gt;0,E43-Resultados!$G$17,0)</f>
        <v>11.714029389301473</v>
      </c>
      <c r="CF43" s="89">
        <f>IF((F43-Resultados!$H$17)&gt;0,F43-Resultados!$H$17,0)</f>
        <v>8.9085473638973909</v>
      </c>
      <c r="CG43" s="89">
        <f>IF((G43-Resultados!$I$17)&gt;0,G43-Resultados!$I$17,0)</f>
        <v>4.0727501152806127</v>
      </c>
      <c r="CH43" s="89">
        <f>IF((H43-Resultados!$J$17)&gt;0,H43-Resultados!$J$17,0)</f>
        <v>2.6906654122356102</v>
      </c>
      <c r="CI43" s="89">
        <f>IF((I43-Resultados!$K$17)&gt;0,I43-Resultados!$K$17,0)</f>
        <v>0</v>
      </c>
      <c r="CJ43" s="89">
        <f>IF((J43-Resultados!$L$17)&gt;0,J43-Resultados!$L$17,0)</f>
        <v>0</v>
      </c>
      <c r="CK43" s="89">
        <f>IF((K43-Resultados!$M$17)&gt;0,K43-Resultados!$M$17,0)</f>
        <v>0</v>
      </c>
      <c r="CL43" s="89">
        <f>IF((L43-Resultados!$N$17)&gt;0,L43-Resultados!$N$17,0)</f>
        <v>0</v>
      </c>
      <c r="CM43" s="89">
        <f>IF((M43-Resultados!$O$17)&gt;0,M43-Resultados!$O$17,0)</f>
        <v>0</v>
      </c>
      <c r="CN43" s="89">
        <f>IF((N43-Resultados!$P$17)&gt;0,N43-Resultados!$P$17,0)</f>
        <v>0</v>
      </c>
      <c r="CO43" s="89">
        <f>IF((O43-Resultados!$Q$17)&gt;0,O43-Resultados!$Q$17,0)</f>
        <v>0</v>
      </c>
      <c r="CP43" s="89">
        <f>IF((P43-Resultados!$R$17)&gt;0,P43-Resultados!$R$17,0)</f>
        <v>0</v>
      </c>
      <c r="CQ43" s="89">
        <f>IF((Q43-Resultados!$S$17)&gt;0,Q43-Resultados!$S$17,0)</f>
        <v>0</v>
      </c>
      <c r="CR43" s="89">
        <f>IF((R43-Resultados!$T$17)&gt;0,R43-Resultados!$T$17,0)</f>
        <v>0</v>
      </c>
      <c r="CS43" s="90">
        <f t="shared" si="27"/>
        <v>60.892850375682457</v>
      </c>
      <c r="CT43" s="88">
        <f t="shared" si="32"/>
        <v>0</v>
      </c>
      <c r="CU43" s="88">
        <f t="shared" si="28"/>
        <v>0</v>
      </c>
    </row>
    <row r="44" spans="1:99" ht="14.25">
      <c r="A44" s="71"/>
      <c r="B44" s="83">
        <v>8</v>
      </c>
      <c r="C44" s="92">
        <f t="shared" si="33"/>
        <v>25</v>
      </c>
      <c r="D44" s="93">
        <f t="shared" si="34"/>
        <v>28</v>
      </c>
      <c r="E44" s="93">
        <f t="shared" si="35"/>
        <v>31</v>
      </c>
      <c r="F44" s="93">
        <f t="shared" si="36"/>
        <v>34</v>
      </c>
      <c r="G44" s="93">
        <f t="shared" si="37"/>
        <v>37</v>
      </c>
      <c r="H44" s="93">
        <f t="shared" si="38"/>
        <v>40</v>
      </c>
      <c r="I44" s="93">
        <f t="shared" si="39"/>
        <v>43</v>
      </c>
      <c r="J44" s="93">
        <f t="shared" si="40"/>
        <v>44</v>
      </c>
      <c r="K44" s="93">
        <f t="shared" si="41"/>
        <v>45</v>
      </c>
      <c r="L44" s="93">
        <f t="shared" si="42"/>
        <v>46</v>
      </c>
      <c r="M44" s="93">
        <f t="shared" si="43"/>
        <v>47</v>
      </c>
      <c r="N44" s="93">
        <f t="shared" si="44"/>
        <v>48</v>
      </c>
      <c r="O44" s="93">
        <f t="shared" si="45"/>
        <v>48</v>
      </c>
      <c r="P44" s="93">
        <f t="shared" si="46"/>
        <v>48</v>
      </c>
      <c r="Q44" s="93">
        <f t="shared" si="47"/>
        <v>48</v>
      </c>
      <c r="R44" s="93">
        <f t="shared" si="48"/>
        <v>48</v>
      </c>
      <c r="S44" s="94">
        <f t="shared" si="49"/>
        <v>48</v>
      </c>
      <c r="U44" s="69">
        <f>IF((C44-Resultados!$E$13)&gt;0,C44-Resultados!$E$13,0)</f>
        <v>0</v>
      </c>
      <c r="V44" s="69">
        <f>IF((D44-Resultados!$F$13)&gt;0,D44-Resultados!$F$13,0)</f>
        <v>3.35338527697267</v>
      </c>
      <c r="W44" s="69">
        <f>IF((E44-Resultados!$G$13)&gt;0,E44-Resultados!$G$13,0)</f>
        <v>0</v>
      </c>
      <c r="X44" s="69">
        <f>IF((F44-Resultados!$H$13)&gt;0,F44-Resultados!$H$13,0)</f>
        <v>0</v>
      </c>
      <c r="Y44" s="69">
        <f>IF((G44-Resultados!$I$13)&gt;0,G44-Resultados!$I$13,0)</f>
        <v>0</v>
      </c>
      <c r="Z44" s="69">
        <f>IF((H44-Resultados!$J$13)&gt;0,H44-Resultados!$J$13,0)</f>
        <v>0</v>
      </c>
      <c r="AA44" s="69">
        <f>IF((I44-Resultados!$K$13)&gt;0,I44-Resultados!$K$13,0)</f>
        <v>0</v>
      </c>
      <c r="AB44" s="69">
        <f>IF((J44-Resultados!$L$13)&gt;0,J44-Resultados!$L$13,0)</f>
        <v>0</v>
      </c>
      <c r="AC44" s="69">
        <f>IF((K44-Resultados!$M$13)&gt;0,K44-Resultados!$M$13,0)</f>
        <v>0</v>
      </c>
      <c r="AD44" s="69">
        <f>IF((L44-Resultados!$N$13)&gt;0,L44-Resultados!$N$13,0)</f>
        <v>0</v>
      </c>
      <c r="AE44" s="69">
        <f>IF((M44-Resultados!$O$13)&gt;0,M44-Resultados!$O$13,0)</f>
        <v>0</v>
      </c>
      <c r="AF44" s="69">
        <f>IF((N44-Resultados!$P$13)&gt;0,N44-Resultados!$P$13,0)</f>
        <v>0</v>
      </c>
      <c r="AG44" s="69">
        <f>IF((O44-Resultados!$Q$13)&gt;0,O44-Resultados!$Q$13,0)</f>
        <v>0</v>
      </c>
      <c r="AH44" s="69">
        <f>IF((P44-Resultados!$R$13)&gt;0,P44-Resultados!$R$13,0)</f>
        <v>0</v>
      </c>
      <c r="AI44" s="69">
        <f>IF((Q44-Resultados!$S$13)&gt;0,Q44-Resultados!$S$13,0)</f>
        <v>0</v>
      </c>
      <c r="AJ44" s="69">
        <f>IF((R44-Resultados!$T$13)&gt;0,R44-Resultados!$T$13,0)</f>
        <v>0</v>
      </c>
      <c r="AK44" s="87">
        <f t="shared" si="21"/>
        <v>3.35338527697267</v>
      </c>
      <c r="AL44" s="88">
        <f t="shared" si="29"/>
        <v>0</v>
      </c>
      <c r="AM44" s="88">
        <f t="shared" si="22"/>
        <v>0</v>
      </c>
      <c r="AN44" s="88"/>
      <c r="AO44" s="332">
        <f>IF((C44-Resultados!$E$14)&gt;0,C44-Resultados!$E$14,0)</f>
        <v>16.189990338631695</v>
      </c>
      <c r="AP44" s="333">
        <f>IF((D44-Resultados!$F$14)&gt;0,D44-Resultados!$F$14,0)</f>
        <v>19.453385276972671</v>
      </c>
      <c r="AQ44" s="333">
        <f>IF((E44-Resultados!$G$14)&gt;0,E44-Resultados!$G$14,0)</f>
        <v>12.782288149619959</v>
      </c>
      <c r="AR44" s="333">
        <f>IF((F44-Resultados!$H$14)&gt;0,F44-Resultados!$H$14,0)</f>
        <v>9.9768061242158836</v>
      </c>
      <c r="AS44" s="333">
        <f>IF((G44-Resultados!$I$14)&gt;0,G44-Resultados!$I$14,0)</f>
        <v>5.1410088755991126</v>
      </c>
      <c r="AT44" s="333">
        <f>IF((H44-Resultados!$J$14)&gt;0,H44-Resultados!$J$14,0)</f>
        <v>3.75892417255411</v>
      </c>
      <c r="AU44" s="333">
        <f>IF((I44-Resultados!$K$14)&gt;0,I44-Resultados!$K$14,0)</f>
        <v>5.8813724402099865E-2</v>
      </c>
      <c r="AV44" s="333">
        <f>IF((J44-Resultados!$L$14)&gt;0,J44-Resultados!$L$14,0)</f>
        <v>0</v>
      </c>
      <c r="AW44" s="333">
        <f>IF((K44-Resultados!$M$14)&gt;0,K44-Resultados!$M$14,0)</f>
        <v>0</v>
      </c>
      <c r="AX44" s="333">
        <f>IF((L44-Resultados!$N$14)&gt;0,L44-Resultados!$N$14,0)</f>
        <v>0</v>
      </c>
      <c r="AY44" s="333">
        <f>IF((M44-Resultados!$O$14)&gt;0,M44-Resultados!$O$14,0)</f>
        <v>0</v>
      </c>
      <c r="AZ44" s="333">
        <f>IF((N44-Resultados!$P$14)&gt;0,N44-Resultados!$P$14,0)</f>
        <v>0</v>
      </c>
      <c r="BA44" s="333">
        <f>IF((O44-Resultados!$Q$14)&gt;0,O44-Resultados!$Q$14,0)</f>
        <v>0</v>
      </c>
      <c r="BB44" s="333">
        <f>IF((P44-Resultados!$R$14)&gt;0,P44-Resultados!$R$14,0)</f>
        <v>0</v>
      </c>
      <c r="BC44" s="333">
        <f>IF((Q44-Resultados!$S$14)&gt;0,Q44-Resultados!$S$14,0)</f>
        <v>0</v>
      </c>
      <c r="BD44" s="333">
        <f>IF((R44-Resultados!$T$14)&gt;0,R44-Resultados!$T$14,0)</f>
        <v>0</v>
      </c>
      <c r="BE44" s="90">
        <f t="shared" si="23"/>
        <v>67.361216661995527</v>
      </c>
      <c r="BF44" s="88">
        <f t="shared" si="30"/>
        <v>0</v>
      </c>
      <c r="BG44" s="88">
        <f t="shared" si="24"/>
        <v>0</v>
      </c>
      <c r="BH44" s="88"/>
      <c r="BI44" s="91">
        <f>IF((C44-Resultados!$E$16)&gt;0,C44-Resultados!$E$16,0)</f>
        <v>0</v>
      </c>
      <c r="BJ44" s="89">
        <f>IF((D44-Resultados!$F$16)&gt;0,D44-Resultados!$F$16,0)</f>
        <v>1.2851265166541772</v>
      </c>
      <c r="BK44" s="89">
        <f>IF((E44-Resultados!$G$16)&gt;0,E44-Resultados!$G$16,0)</f>
        <v>0</v>
      </c>
      <c r="BL44" s="89">
        <f>IF((F44-Resultados!$H$16)&gt;0,F44-Resultados!$H$16,0)</f>
        <v>0</v>
      </c>
      <c r="BM44" s="89">
        <f>IF((G44-Resultados!$I$16)&gt;0,G44-Resultados!$I$16,0)</f>
        <v>0</v>
      </c>
      <c r="BN44" s="89">
        <f>IF((H44-Resultados!$J$16)&gt;0,H44-Resultados!$J$16,0)</f>
        <v>0</v>
      </c>
      <c r="BO44" s="89">
        <f>IF((I44-Resultados!$K$16)&gt;0,I44-Resultados!$K$16,0)</f>
        <v>0</v>
      </c>
      <c r="BP44" s="89">
        <f>IF((J44-Resultados!$L$16)&gt;0,J44-Resultados!$L$16,0)</f>
        <v>0</v>
      </c>
      <c r="BQ44" s="89">
        <f>IF((K44-Resultados!$M$16)&gt;0,K44-Resultados!$M$16,0)</f>
        <v>0</v>
      </c>
      <c r="BR44" s="89">
        <f>IF((L44-Resultados!$N$16)&gt;0,L44-Resultados!$N$16,0)</f>
        <v>0</v>
      </c>
      <c r="BS44" s="89">
        <f>IF((M44-Resultados!$O$16)&gt;0,M44-Resultados!$O$16,0)</f>
        <v>0</v>
      </c>
      <c r="BT44" s="89">
        <f>IF((N44-Resultados!$P$16)&gt;0,N44-Resultados!$P$16,0)</f>
        <v>0</v>
      </c>
      <c r="BU44" s="89">
        <f>IF((O44-Resultados!$Q$16)&gt;0,O44-Resultados!$Q$16,0)</f>
        <v>0</v>
      </c>
      <c r="BV44" s="89">
        <f>IF((P44-Resultados!$R$16)&gt;0,P44-Resultados!$R$16,0)</f>
        <v>0</v>
      </c>
      <c r="BW44" s="89">
        <f>IF((Q44-Resultados!$S$16)&gt;0,Q44-Resultados!$S$16,0)</f>
        <v>0</v>
      </c>
      <c r="BX44" s="89">
        <f>IF((R44-Resultados!$T$16)&gt;0,R44-Resultados!$T$16,0)</f>
        <v>0</v>
      </c>
      <c r="BY44" s="90">
        <f t="shared" si="25"/>
        <v>1.2851265166541772</v>
      </c>
      <c r="BZ44" s="88">
        <f t="shared" si="31"/>
        <v>0</v>
      </c>
      <c r="CA44" s="88">
        <f t="shared" si="26"/>
        <v>0</v>
      </c>
      <c r="CB44" s="88"/>
      <c r="CC44" s="91">
        <f>IF((C44-Resultados!$E$17)&gt;0,C44-Resultados!$E$17,0)</f>
        <v>14.121731578313195</v>
      </c>
      <c r="CD44" s="89">
        <f>IF((D44-Resultados!$F$17)&gt;0,D44-Resultados!$F$17,0)</f>
        <v>17.385126516654179</v>
      </c>
      <c r="CE44" s="89">
        <f>IF((E44-Resultados!$G$17)&gt;0,E44-Resultados!$G$17,0)</f>
        <v>10.714029389301473</v>
      </c>
      <c r="CF44" s="89">
        <f>IF((F44-Resultados!$H$17)&gt;0,F44-Resultados!$H$17,0)</f>
        <v>7.9085473638973909</v>
      </c>
      <c r="CG44" s="89">
        <f>IF((G44-Resultados!$I$17)&gt;0,G44-Resultados!$I$17,0)</f>
        <v>3.0727501152806127</v>
      </c>
      <c r="CH44" s="89">
        <f>IF((H44-Resultados!$J$17)&gt;0,H44-Resultados!$J$17,0)</f>
        <v>1.6906654122356102</v>
      </c>
      <c r="CI44" s="89">
        <f>IF((I44-Resultados!$K$17)&gt;0,I44-Resultados!$K$17,0)</f>
        <v>0</v>
      </c>
      <c r="CJ44" s="89">
        <f>IF((J44-Resultados!$L$17)&gt;0,J44-Resultados!$L$17,0)</f>
        <v>0</v>
      </c>
      <c r="CK44" s="89">
        <f>IF((K44-Resultados!$M$17)&gt;0,K44-Resultados!$M$17,0)</f>
        <v>0</v>
      </c>
      <c r="CL44" s="89">
        <f>IF((L44-Resultados!$N$17)&gt;0,L44-Resultados!$N$17,0)</f>
        <v>0</v>
      </c>
      <c r="CM44" s="89">
        <f>IF((M44-Resultados!$O$17)&gt;0,M44-Resultados!$O$17,0)</f>
        <v>0</v>
      </c>
      <c r="CN44" s="89">
        <f>IF((N44-Resultados!$P$17)&gt;0,N44-Resultados!$P$17,0)</f>
        <v>0</v>
      </c>
      <c r="CO44" s="89">
        <f>IF((O44-Resultados!$Q$17)&gt;0,O44-Resultados!$Q$17,0)</f>
        <v>0</v>
      </c>
      <c r="CP44" s="89">
        <f>IF((P44-Resultados!$R$17)&gt;0,P44-Resultados!$R$17,0)</f>
        <v>0</v>
      </c>
      <c r="CQ44" s="89">
        <f>IF((Q44-Resultados!$S$17)&gt;0,Q44-Resultados!$S$17,0)</f>
        <v>0</v>
      </c>
      <c r="CR44" s="89">
        <f>IF((R44-Resultados!$T$17)&gt;0,R44-Resultados!$T$17,0)</f>
        <v>0</v>
      </c>
      <c r="CS44" s="90">
        <f t="shared" si="27"/>
        <v>54.892850375682457</v>
      </c>
      <c r="CT44" s="88">
        <f t="shared" si="32"/>
        <v>0</v>
      </c>
      <c r="CU44" s="88">
        <f t="shared" si="28"/>
        <v>0</v>
      </c>
    </row>
    <row r="45" spans="1:99" ht="14.25">
      <c r="A45" s="71"/>
      <c r="B45" s="83">
        <v>9</v>
      </c>
      <c r="C45" s="92">
        <f t="shared" si="33"/>
        <v>24</v>
      </c>
      <c r="D45" s="93">
        <f t="shared" si="34"/>
        <v>27</v>
      </c>
      <c r="E45" s="93">
        <f t="shared" si="35"/>
        <v>30</v>
      </c>
      <c r="F45" s="93">
        <f t="shared" si="36"/>
        <v>33</v>
      </c>
      <c r="G45" s="93">
        <f t="shared" si="37"/>
        <v>36</v>
      </c>
      <c r="H45" s="93">
        <f t="shared" si="38"/>
        <v>39</v>
      </c>
      <c r="I45" s="93">
        <f t="shared" si="39"/>
        <v>42</v>
      </c>
      <c r="J45" s="93">
        <f t="shared" si="40"/>
        <v>43</v>
      </c>
      <c r="K45" s="93">
        <f t="shared" si="41"/>
        <v>44</v>
      </c>
      <c r="L45" s="93">
        <f t="shared" si="42"/>
        <v>45</v>
      </c>
      <c r="M45" s="93">
        <f t="shared" si="43"/>
        <v>46</v>
      </c>
      <c r="N45" s="93">
        <f t="shared" si="44"/>
        <v>47</v>
      </c>
      <c r="O45" s="93">
        <f t="shared" si="45"/>
        <v>47</v>
      </c>
      <c r="P45" s="93">
        <f t="shared" si="46"/>
        <v>47</v>
      </c>
      <c r="Q45" s="93">
        <f t="shared" si="47"/>
        <v>47</v>
      </c>
      <c r="R45" s="93">
        <f t="shared" si="48"/>
        <v>47</v>
      </c>
      <c r="S45" s="94">
        <f t="shared" si="49"/>
        <v>47</v>
      </c>
      <c r="U45" s="69">
        <f>IF((C45-Resultados!$E$13)&gt;0,C45-Resultados!$E$13,0)</f>
        <v>0</v>
      </c>
      <c r="V45" s="69">
        <f>IF((D45-Resultados!$F$13)&gt;0,D45-Resultados!$F$13,0)</f>
        <v>2.35338527697267</v>
      </c>
      <c r="W45" s="69">
        <f>IF((E45-Resultados!$G$13)&gt;0,E45-Resultados!$G$13,0)</f>
        <v>0</v>
      </c>
      <c r="X45" s="69">
        <f>IF((F45-Resultados!$H$13)&gt;0,F45-Resultados!$H$13,0)</f>
        <v>0</v>
      </c>
      <c r="Y45" s="69">
        <f>IF((G45-Resultados!$I$13)&gt;0,G45-Resultados!$I$13,0)</f>
        <v>0</v>
      </c>
      <c r="Z45" s="69">
        <f>IF((H45-Resultados!$J$13)&gt;0,H45-Resultados!$J$13,0)</f>
        <v>0</v>
      </c>
      <c r="AA45" s="69">
        <f>IF((I45-Resultados!$K$13)&gt;0,I45-Resultados!$K$13,0)</f>
        <v>0</v>
      </c>
      <c r="AB45" s="69">
        <f>IF((J45-Resultados!$L$13)&gt;0,J45-Resultados!$L$13,0)</f>
        <v>0</v>
      </c>
      <c r="AC45" s="69">
        <f>IF((K45-Resultados!$M$13)&gt;0,K45-Resultados!$M$13,0)</f>
        <v>0</v>
      </c>
      <c r="AD45" s="69">
        <f>IF((L45-Resultados!$N$13)&gt;0,L45-Resultados!$N$13,0)</f>
        <v>0</v>
      </c>
      <c r="AE45" s="69">
        <f>IF((M45-Resultados!$O$13)&gt;0,M45-Resultados!$O$13,0)</f>
        <v>0</v>
      </c>
      <c r="AF45" s="69">
        <f>IF((N45-Resultados!$P$13)&gt;0,N45-Resultados!$P$13,0)</f>
        <v>0</v>
      </c>
      <c r="AG45" s="69">
        <f>IF((O45-Resultados!$Q$13)&gt;0,O45-Resultados!$Q$13,0)</f>
        <v>0</v>
      </c>
      <c r="AH45" s="69">
        <f>IF((P45-Resultados!$R$13)&gt;0,P45-Resultados!$R$13,0)</f>
        <v>0</v>
      </c>
      <c r="AI45" s="69">
        <f>IF((Q45-Resultados!$S$13)&gt;0,Q45-Resultados!$S$13,0)</f>
        <v>0</v>
      </c>
      <c r="AJ45" s="69">
        <f>IF((R45-Resultados!$T$13)&gt;0,R45-Resultados!$T$13,0)</f>
        <v>0</v>
      </c>
      <c r="AK45" s="87">
        <f t="shared" si="21"/>
        <v>2.35338527697267</v>
      </c>
      <c r="AL45" s="88">
        <f t="shared" si="29"/>
        <v>0</v>
      </c>
      <c r="AM45" s="88">
        <f t="shared" si="22"/>
        <v>0</v>
      </c>
      <c r="AN45" s="88"/>
      <c r="AO45" s="332">
        <f>IF((C45-Resultados!$E$14)&gt;0,C45-Resultados!$E$14,0)</f>
        <v>15.189990338631695</v>
      </c>
      <c r="AP45" s="333">
        <f>IF((D45-Resultados!$F$14)&gt;0,D45-Resultados!$F$14,0)</f>
        <v>18.453385276972671</v>
      </c>
      <c r="AQ45" s="333">
        <f>IF((E45-Resultados!$G$14)&gt;0,E45-Resultados!$G$14,0)</f>
        <v>11.782288149619959</v>
      </c>
      <c r="AR45" s="333">
        <f>IF((F45-Resultados!$H$14)&gt;0,F45-Resultados!$H$14,0)</f>
        <v>8.9768061242158836</v>
      </c>
      <c r="AS45" s="333">
        <f>IF((G45-Resultados!$I$14)&gt;0,G45-Resultados!$I$14,0)</f>
        <v>4.1410088755991126</v>
      </c>
      <c r="AT45" s="333">
        <f>IF((H45-Resultados!$J$14)&gt;0,H45-Resultados!$J$14,0)</f>
        <v>2.75892417255411</v>
      </c>
      <c r="AU45" s="333">
        <f>IF((I45-Resultados!$K$14)&gt;0,I45-Resultados!$K$14,0)</f>
        <v>0</v>
      </c>
      <c r="AV45" s="333">
        <f>IF((J45-Resultados!$L$14)&gt;0,J45-Resultados!$L$14,0)</f>
        <v>0</v>
      </c>
      <c r="AW45" s="333">
        <f>IF((K45-Resultados!$M$14)&gt;0,K45-Resultados!$M$14,0)</f>
        <v>0</v>
      </c>
      <c r="AX45" s="333">
        <f>IF((L45-Resultados!$N$14)&gt;0,L45-Resultados!$N$14,0)</f>
        <v>0</v>
      </c>
      <c r="AY45" s="333">
        <f>IF((M45-Resultados!$O$14)&gt;0,M45-Resultados!$O$14,0)</f>
        <v>0</v>
      </c>
      <c r="AZ45" s="333">
        <f>IF((N45-Resultados!$P$14)&gt;0,N45-Resultados!$P$14,0)</f>
        <v>0</v>
      </c>
      <c r="BA45" s="333">
        <f>IF((O45-Resultados!$Q$14)&gt;0,O45-Resultados!$Q$14,0)</f>
        <v>0</v>
      </c>
      <c r="BB45" s="333">
        <f>IF((P45-Resultados!$R$14)&gt;0,P45-Resultados!$R$14,0)</f>
        <v>0</v>
      </c>
      <c r="BC45" s="333">
        <f>IF((Q45-Resultados!$S$14)&gt;0,Q45-Resultados!$S$14,0)</f>
        <v>0</v>
      </c>
      <c r="BD45" s="333">
        <f>IF((R45-Resultados!$T$14)&gt;0,R45-Resultados!$T$14,0)</f>
        <v>0</v>
      </c>
      <c r="BE45" s="90">
        <f t="shared" si="23"/>
        <v>61.302402937593435</v>
      </c>
      <c r="BF45" s="88">
        <f t="shared" si="30"/>
        <v>0</v>
      </c>
      <c r="BG45" s="88">
        <f t="shared" si="24"/>
        <v>0</v>
      </c>
      <c r="BH45" s="88"/>
      <c r="BI45" s="91">
        <f>IF((C45-Resultados!$E$16)&gt;0,C45-Resultados!$E$16,0)</f>
        <v>0</v>
      </c>
      <c r="BJ45" s="89">
        <f>IF((D45-Resultados!$F$16)&gt;0,D45-Resultados!$F$16,0)</f>
        <v>0.28512651665417721</v>
      </c>
      <c r="BK45" s="89">
        <f>IF((E45-Resultados!$G$16)&gt;0,E45-Resultados!$G$16,0)</f>
        <v>0</v>
      </c>
      <c r="BL45" s="89">
        <f>IF((F45-Resultados!$H$16)&gt;0,F45-Resultados!$H$16,0)</f>
        <v>0</v>
      </c>
      <c r="BM45" s="89">
        <f>IF((G45-Resultados!$I$16)&gt;0,G45-Resultados!$I$16,0)</f>
        <v>0</v>
      </c>
      <c r="BN45" s="89">
        <f>IF((H45-Resultados!$J$16)&gt;0,H45-Resultados!$J$16,0)</f>
        <v>0</v>
      </c>
      <c r="BO45" s="89">
        <f>IF((I45-Resultados!$K$16)&gt;0,I45-Resultados!$K$16,0)</f>
        <v>0</v>
      </c>
      <c r="BP45" s="89">
        <f>IF((J45-Resultados!$L$16)&gt;0,J45-Resultados!$L$16,0)</f>
        <v>0</v>
      </c>
      <c r="BQ45" s="89">
        <f>IF((K45-Resultados!$M$16)&gt;0,K45-Resultados!$M$16,0)</f>
        <v>0</v>
      </c>
      <c r="BR45" s="89">
        <f>IF((L45-Resultados!$N$16)&gt;0,L45-Resultados!$N$16,0)</f>
        <v>0</v>
      </c>
      <c r="BS45" s="89">
        <f>IF((M45-Resultados!$O$16)&gt;0,M45-Resultados!$O$16,0)</f>
        <v>0</v>
      </c>
      <c r="BT45" s="89">
        <f>IF((N45-Resultados!$P$16)&gt;0,N45-Resultados!$P$16,0)</f>
        <v>0</v>
      </c>
      <c r="BU45" s="89">
        <f>IF((O45-Resultados!$Q$16)&gt;0,O45-Resultados!$Q$16,0)</f>
        <v>0</v>
      </c>
      <c r="BV45" s="89">
        <f>IF((P45-Resultados!$R$16)&gt;0,P45-Resultados!$R$16,0)</f>
        <v>0</v>
      </c>
      <c r="BW45" s="89">
        <f>IF((Q45-Resultados!$S$16)&gt;0,Q45-Resultados!$S$16,0)</f>
        <v>0</v>
      </c>
      <c r="BX45" s="89">
        <f>IF((R45-Resultados!$T$16)&gt;0,R45-Resultados!$T$16,0)</f>
        <v>0</v>
      </c>
      <c r="BY45" s="90">
        <f t="shared" si="25"/>
        <v>0.28512651665417721</v>
      </c>
      <c r="BZ45" s="88">
        <f t="shared" si="31"/>
        <v>0</v>
      </c>
      <c r="CA45" s="88">
        <f t="shared" si="26"/>
        <v>0</v>
      </c>
      <c r="CB45" s="88"/>
      <c r="CC45" s="91">
        <f>IF((C45-Resultados!$E$17)&gt;0,C45-Resultados!$E$17,0)</f>
        <v>13.121731578313195</v>
      </c>
      <c r="CD45" s="89">
        <f>IF((D45-Resultados!$F$17)&gt;0,D45-Resultados!$F$17,0)</f>
        <v>16.385126516654179</v>
      </c>
      <c r="CE45" s="89">
        <f>IF((E45-Resultados!$G$17)&gt;0,E45-Resultados!$G$17,0)</f>
        <v>9.7140293893014729</v>
      </c>
      <c r="CF45" s="89">
        <f>IF((F45-Resultados!$H$17)&gt;0,F45-Resultados!$H$17,0)</f>
        <v>6.9085473638973909</v>
      </c>
      <c r="CG45" s="89">
        <f>IF((G45-Resultados!$I$17)&gt;0,G45-Resultados!$I$17,0)</f>
        <v>2.0727501152806127</v>
      </c>
      <c r="CH45" s="89">
        <f>IF((H45-Resultados!$J$17)&gt;0,H45-Resultados!$J$17,0)</f>
        <v>0.69066541223561018</v>
      </c>
      <c r="CI45" s="89">
        <f>IF((I45-Resultados!$K$17)&gt;0,I45-Resultados!$K$17,0)</f>
        <v>0</v>
      </c>
      <c r="CJ45" s="89">
        <f>IF((J45-Resultados!$L$17)&gt;0,J45-Resultados!$L$17,0)</f>
        <v>0</v>
      </c>
      <c r="CK45" s="89">
        <f>IF((K45-Resultados!$M$17)&gt;0,K45-Resultados!$M$17,0)</f>
        <v>0</v>
      </c>
      <c r="CL45" s="89">
        <f>IF((L45-Resultados!$N$17)&gt;0,L45-Resultados!$N$17,0)</f>
        <v>0</v>
      </c>
      <c r="CM45" s="89">
        <f>IF((M45-Resultados!$O$17)&gt;0,M45-Resultados!$O$17,0)</f>
        <v>0</v>
      </c>
      <c r="CN45" s="89">
        <f>IF((N45-Resultados!$P$17)&gt;0,N45-Resultados!$P$17,0)</f>
        <v>0</v>
      </c>
      <c r="CO45" s="89">
        <f>IF((O45-Resultados!$Q$17)&gt;0,O45-Resultados!$Q$17,0)</f>
        <v>0</v>
      </c>
      <c r="CP45" s="89">
        <f>IF((P45-Resultados!$R$17)&gt;0,P45-Resultados!$R$17,0)</f>
        <v>0</v>
      </c>
      <c r="CQ45" s="89">
        <f>IF((Q45-Resultados!$S$17)&gt;0,Q45-Resultados!$S$17,0)</f>
        <v>0</v>
      </c>
      <c r="CR45" s="89">
        <f>IF((R45-Resultados!$T$17)&gt;0,R45-Resultados!$T$17,0)</f>
        <v>0</v>
      </c>
      <c r="CS45" s="90">
        <f t="shared" si="27"/>
        <v>48.892850375682457</v>
      </c>
      <c r="CT45" s="88">
        <f t="shared" si="32"/>
        <v>0</v>
      </c>
      <c r="CU45" s="88">
        <f t="shared" si="28"/>
        <v>0</v>
      </c>
    </row>
    <row r="46" spans="1:99" ht="14.25">
      <c r="A46" s="71"/>
      <c r="B46" s="83">
        <v>10</v>
      </c>
      <c r="C46" s="92">
        <f t="shared" si="33"/>
        <v>23</v>
      </c>
      <c r="D46" s="93">
        <f t="shared" si="34"/>
        <v>26</v>
      </c>
      <c r="E46" s="93">
        <f t="shared" si="35"/>
        <v>29</v>
      </c>
      <c r="F46" s="93">
        <f t="shared" si="36"/>
        <v>32</v>
      </c>
      <c r="G46" s="93">
        <f t="shared" si="37"/>
        <v>35</v>
      </c>
      <c r="H46" s="93">
        <f t="shared" si="38"/>
        <v>38</v>
      </c>
      <c r="I46" s="93">
        <f t="shared" si="39"/>
        <v>41</v>
      </c>
      <c r="J46" s="93">
        <f t="shared" si="40"/>
        <v>42</v>
      </c>
      <c r="K46" s="93">
        <f t="shared" si="41"/>
        <v>43</v>
      </c>
      <c r="L46" s="93">
        <f t="shared" si="42"/>
        <v>44</v>
      </c>
      <c r="M46" s="93">
        <f t="shared" si="43"/>
        <v>45</v>
      </c>
      <c r="N46" s="93">
        <f t="shared" si="44"/>
        <v>46</v>
      </c>
      <c r="O46" s="93">
        <f t="shared" si="45"/>
        <v>46</v>
      </c>
      <c r="P46" s="93">
        <f t="shared" si="46"/>
        <v>46</v>
      </c>
      <c r="Q46" s="93">
        <f t="shared" si="47"/>
        <v>46</v>
      </c>
      <c r="R46" s="93">
        <f t="shared" si="48"/>
        <v>46</v>
      </c>
      <c r="S46" s="94">
        <f t="shared" si="49"/>
        <v>46</v>
      </c>
      <c r="U46" s="69">
        <f>IF((C46-Resultados!$E$13)&gt;0,C46-Resultados!$E$13,0)</f>
        <v>0</v>
      </c>
      <c r="V46" s="69">
        <f>IF((D46-Resultados!$F$13)&gt;0,D46-Resultados!$F$13,0)</f>
        <v>1.35338527697267</v>
      </c>
      <c r="W46" s="69">
        <f>IF((E46-Resultados!$G$13)&gt;0,E46-Resultados!$G$13,0)</f>
        <v>0</v>
      </c>
      <c r="X46" s="69">
        <f>IF((F46-Resultados!$H$13)&gt;0,F46-Resultados!$H$13,0)</f>
        <v>0</v>
      </c>
      <c r="Y46" s="69">
        <f>IF((G46-Resultados!$I$13)&gt;0,G46-Resultados!$I$13,0)</f>
        <v>0</v>
      </c>
      <c r="Z46" s="69">
        <f>IF((H46-Resultados!$J$13)&gt;0,H46-Resultados!$J$13,0)</f>
        <v>0</v>
      </c>
      <c r="AA46" s="69">
        <f>IF((I46-Resultados!$K$13)&gt;0,I46-Resultados!$K$13,0)</f>
        <v>0</v>
      </c>
      <c r="AB46" s="69">
        <f>IF((J46-Resultados!$L$13)&gt;0,J46-Resultados!$L$13,0)</f>
        <v>0</v>
      </c>
      <c r="AC46" s="69">
        <f>IF((K46-Resultados!$M$13)&gt;0,K46-Resultados!$M$13,0)</f>
        <v>0</v>
      </c>
      <c r="AD46" s="69">
        <f>IF((L46-Resultados!$N$13)&gt;0,L46-Resultados!$N$13,0)</f>
        <v>0</v>
      </c>
      <c r="AE46" s="69">
        <f>IF((M46-Resultados!$O$13)&gt;0,M46-Resultados!$O$13,0)</f>
        <v>0</v>
      </c>
      <c r="AF46" s="69">
        <f>IF((N46-Resultados!$P$13)&gt;0,N46-Resultados!$P$13,0)</f>
        <v>0</v>
      </c>
      <c r="AG46" s="69">
        <f>IF((O46-Resultados!$Q$13)&gt;0,O46-Resultados!$Q$13,0)</f>
        <v>0</v>
      </c>
      <c r="AH46" s="69">
        <f>IF((P46-Resultados!$R$13)&gt;0,P46-Resultados!$R$13,0)</f>
        <v>0</v>
      </c>
      <c r="AI46" s="69">
        <f>IF((Q46-Resultados!$S$13)&gt;0,Q46-Resultados!$S$13,0)</f>
        <v>0</v>
      </c>
      <c r="AJ46" s="69">
        <f>IF((R46-Resultados!$T$13)&gt;0,R46-Resultados!$T$13,0)</f>
        <v>0</v>
      </c>
      <c r="AK46" s="87">
        <f t="shared" si="21"/>
        <v>1.35338527697267</v>
      </c>
      <c r="AL46" s="88">
        <f t="shared" si="29"/>
        <v>0</v>
      </c>
      <c r="AM46" s="88">
        <f t="shared" si="22"/>
        <v>0</v>
      </c>
      <c r="AN46" s="88"/>
      <c r="AO46" s="332">
        <f>IF((C46-Resultados!$E$14)&gt;0,C46-Resultados!$E$14,0)</f>
        <v>14.189990338631695</v>
      </c>
      <c r="AP46" s="333">
        <f>IF((D46-Resultados!$F$14)&gt;0,D46-Resultados!$F$14,0)</f>
        <v>17.453385276972671</v>
      </c>
      <c r="AQ46" s="333">
        <f>IF((E46-Resultados!$G$14)&gt;0,E46-Resultados!$G$14,0)</f>
        <v>10.782288149619959</v>
      </c>
      <c r="AR46" s="333">
        <f>IF((F46-Resultados!$H$14)&gt;0,F46-Resultados!$H$14,0)</f>
        <v>7.9768061242158836</v>
      </c>
      <c r="AS46" s="333">
        <f>IF((G46-Resultados!$I$14)&gt;0,G46-Resultados!$I$14,0)</f>
        <v>3.1410088755991126</v>
      </c>
      <c r="AT46" s="333">
        <f>IF((H46-Resultados!$J$14)&gt;0,H46-Resultados!$J$14,0)</f>
        <v>1.75892417255411</v>
      </c>
      <c r="AU46" s="333">
        <f>IF((I46-Resultados!$K$14)&gt;0,I46-Resultados!$K$14,0)</f>
        <v>0</v>
      </c>
      <c r="AV46" s="333">
        <f>IF((J46-Resultados!$L$14)&gt;0,J46-Resultados!$L$14,0)</f>
        <v>0</v>
      </c>
      <c r="AW46" s="333">
        <f>IF((K46-Resultados!$M$14)&gt;0,K46-Resultados!$M$14,0)</f>
        <v>0</v>
      </c>
      <c r="AX46" s="333">
        <f>IF((L46-Resultados!$N$14)&gt;0,L46-Resultados!$N$14,0)</f>
        <v>0</v>
      </c>
      <c r="AY46" s="333">
        <f>IF((M46-Resultados!$O$14)&gt;0,M46-Resultados!$O$14,0)</f>
        <v>0</v>
      </c>
      <c r="AZ46" s="333">
        <f>IF((N46-Resultados!$P$14)&gt;0,N46-Resultados!$P$14,0)</f>
        <v>0</v>
      </c>
      <c r="BA46" s="333">
        <f>IF((O46-Resultados!$Q$14)&gt;0,O46-Resultados!$Q$14,0)</f>
        <v>0</v>
      </c>
      <c r="BB46" s="333">
        <f>IF((P46-Resultados!$R$14)&gt;0,P46-Resultados!$R$14,0)</f>
        <v>0</v>
      </c>
      <c r="BC46" s="333">
        <f>IF((Q46-Resultados!$S$14)&gt;0,Q46-Resultados!$S$14,0)</f>
        <v>0</v>
      </c>
      <c r="BD46" s="333">
        <f>IF((R46-Resultados!$T$14)&gt;0,R46-Resultados!$T$14,0)</f>
        <v>0</v>
      </c>
      <c r="BE46" s="90">
        <f t="shared" si="23"/>
        <v>55.302402937593435</v>
      </c>
      <c r="BF46" s="88">
        <f t="shared" si="30"/>
        <v>0</v>
      </c>
      <c r="BG46" s="88">
        <f t="shared" si="24"/>
        <v>0</v>
      </c>
      <c r="BH46" s="88"/>
      <c r="BI46" s="91">
        <f>IF((C46-Resultados!$E$16)&gt;0,C46-Resultados!$E$16,0)</f>
        <v>0</v>
      </c>
      <c r="BJ46" s="89">
        <f>IF((D46-Resultados!$F$16)&gt;0,D46-Resultados!$F$16,0)</f>
        <v>0</v>
      </c>
      <c r="BK46" s="89">
        <f>IF((E46-Resultados!$G$16)&gt;0,E46-Resultados!$G$16,0)</f>
        <v>0</v>
      </c>
      <c r="BL46" s="89">
        <f>IF((F46-Resultados!$H$16)&gt;0,F46-Resultados!$H$16,0)</f>
        <v>0</v>
      </c>
      <c r="BM46" s="89">
        <f>IF((G46-Resultados!$I$16)&gt;0,G46-Resultados!$I$16,0)</f>
        <v>0</v>
      </c>
      <c r="BN46" s="89">
        <f>IF((H46-Resultados!$J$16)&gt;0,H46-Resultados!$J$16,0)</f>
        <v>0</v>
      </c>
      <c r="BO46" s="89">
        <f>IF((I46-Resultados!$K$16)&gt;0,I46-Resultados!$K$16,0)</f>
        <v>0</v>
      </c>
      <c r="BP46" s="89">
        <f>IF((J46-Resultados!$L$16)&gt;0,J46-Resultados!$L$16,0)</f>
        <v>0</v>
      </c>
      <c r="BQ46" s="89">
        <f>IF((K46-Resultados!$M$16)&gt;0,K46-Resultados!$M$16,0)</f>
        <v>0</v>
      </c>
      <c r="BR46" s="89">
        <f>IF((L46-Resultados!$N$16)&gt;0,L46-Resultados!$N$16,0)</f>
        <v>0</v>
      </c>
      <c r="BS46" s="89">
        <f>IF((M46-Resultados!$O$16)&gt;0,M46-Resultados!$O$16,0)</f>
        <v>0</v>
      </c>
      <c r="BT46" s="89">
        <f>IF((N46-Resultados!$P$16)&gt;0,N46-Resultados!$P$16,0)</f>
        <v>0</v>
      </c>
      <c r="BU46" s="89">
        <f>IF((O46-Resultados!$Q$16)&gt;0,O46-Resultados!$Q$16,0)</f>
        <v>0</v>
      </c>
      <c r="BV46" s="89">
        <f>IF((P46-Resultados!$R$16)&gt;0,P46-Resultados!$R$16,0)</f>
        <v>0</v>
      </c>
      <c r="BW46" s="89">
        <f>IF((Q46-Resultados!$S$16)&gt;0,Q46-Resultados!$S$16,0)</f>
        <v>0</v>
      </c>
      <c r="BX46" s="89">
        <f>IF((R46-Resultados!$T$16)&gt;0,R46-Resultados!$T$16,0)</f>
        <v>0</v>
      </c>
      <c r="BY46" s="90">
        <f t="shared" si="25"/>
        <v>0</v>
      </c>
      <c r="BZ46" s="88">
        <f t="shared" si="31"/>
        <v>0</v>
      </c>
      <c r="CA46" s="88">
        <f t="shared" si="26"/>
        <v>0</v>
      </c>
      <c r="CB46" s="88"/>
      <c r="CC46" s="91">
        <f>IF((C46-Resultados!$E$17)&gt;0,C46-Resultados!$E$17,0)</f>
        <v>12.121731578313195</v>
      </c>
      <c r="CD46" s="89">
        <f>IF((D46-Resultados!$F$17)&gt;0,D46-Resultados!$F$17,0)</f>
        <v>15.385126516654179</v>
      </c>
      <c r="CE46" s="89">
        <f>IF((E46-Resultados!$G$17)&gt;0,E46-Resultados!$G$17,0)</f>
        <v>8.7140293893014729</v>
      </c>
      <c r="CF46" s="89">
        <f>IF((F46-Resultados!$H$17)&gt;0,F46-Resultados!$H$17,0)</f>
        <v>5.9085473638973909</v>
      </c>
      <c r="CG46" s="89">
        <f>IF((G46-Resultados!$I$17)&gt;0,G46-Resultados!$I$17,0)</f>
        <v>1.0727501152806127</v>
      </c>
      <c r="CH46" s="89">
        <f>IF((H46-Resultados!$J$17)&gt;0,H46-Resultados!$J$17,0)</f>
        <v>0</v>
      </c>
      <c r="CI46" s="89">
        <f>IF((I46-Resultados!$K$17)&gt;0,I46-Resultados!$K$17,0)</f>
        <v>0</v>
      </c>
      <c r="CJ46" s="89">
        <f>IF((J46-Resultados!$L$17)&gt;0,J46-Resultados!$L$17,0)</f>
        <v>0</v>
      </c>
      <c r="CK46" s="89">
        <f>IF((K46-Resultados!$M$17)&gt;0,K46-Resultados!$M$17,0)</f>
        <v>0</v>
      </c>
      <c r="CL46" s="89">
        <f>IF((L46-Resultados!$N$17)&gt;0,L46-Resultados!$N$17,0)</f>
        <v>0</v>
      </c>
      <c r="CM46" s="89">
        <f>IF((M46-Resultados!$O$17)&gt;0,M46-Resultados!$O$17,0)</f>
        <v>0</v>
      </c>
      <c r="CN46" s="89">
        <f>IF((N46-Resultados!$P$17)&gt;0,N46-Resultados!$P$17,0)</f>
        <v>0</v>
      </c>
      <c r="CO46" s="89">
        <f>IF((O46-Resultados!$Q$17)&gt;0,O46-Resultados!$Q$17,0)</f>
        <v>0</v>
      </c>
      <c r="CP46" s="89">
        <f>IF((P46-Resultados!$R$17)&gt;0,P46-Resultados!$R$17,0)</f>
        <v>0</v>
      </c>
      <c r="CQ46" s="89">
        <f>IF((Q46-Resultados!$S$17)&gt;0,Q46-Resultados!$S$17,0)</f>
        <v>0</v>
      </c>
      <c r="CR46" s="89">
        <f>IF((R46-Resultados!$T$17)&gt;0,R46-Resultados!$T$17,0)</f>
        <v>0</v>
      </c>
      <c r="CS46" s="90">
        <f t="shared" si="27"/>
        <v>43.202184963446847</v>
      </c>
      <c r="CT46" s="88">
        <f t="shared" si="32"/>
        <v>0</v>
      </c>
      <c r="CU46" s="88">
        <f t="shared" si="28"/>
        <v>0</v>
      </c>
    </row>
    <row r="47" spans="1:99" ht="14.25">
      <c r="A47" s="71"/>
      <c r="B47" s="83">
        <v>11</v>
      </c>
      <c r="C47" s="92">
        <f t="shared" si="33"/>
        <v>22</v>
      </c>
      <c r="D47" s="93">
        <f t="shared" si="34"/>
        <v>25</v>
      </c>
      <c r="E47" s="93">
        <f t="shared" si="35"/>
        <v>28</v>
      </c>
      <c r="F47" s="93">
        <f t="shared" si="36"/>
        <v>31</v>
      </c>
      <c r="G47" s="93">
        <f t="shared" si="37"/>
        <v>34</v>
      </c>
      <c r="H47" s="93">
        <f t="shared" si="38"/>
        <v>37</v>
      </c>
      <c r="I47" s="93">
        <f t="shared" si="39"/>
        <v>40</v>
      </c>
      <c r="J47" s="93">
        <f t="shared" si="40"/>
        <v>41</v>
      </c>
      <c r="K47" s="93">
        <f t="shared" si="41"/>
        <v>42</v>
      </c>
      <c r="L47" s="93">
        <f t="shared" si="42"/>
        <v>43</v>
      </c>
      <c r="M47" s="93">
        <f t="shared" si="43"/>
        <v>44</v>
      </c>
      <c r="N47" s="93">
        <f t="shared" si="44"/>
        <v>45</v>
      </c>
      <c r="O47" s="93">
        <f t="shared" si="45"/>
        <v>45</v>
      </c>
      <c r="P47" s="93">
        <f t="shared" si="46"/>
        <v>45</v>
      </c>
      <c r="Q47" s="93">
        <f t="shared" si="47"/>
        <v>45</v>
      </c>
      <c r="R47" s="93">
        <f t="shared" si="48"/>
        <v>45</v>
      </c>
      <c r="S47" s="94">
        <f t="shared" si="49"/>
        <v>45</v>
      </c>
      <c r="U47" s="69">
        <f>IF((C47-Resultados!$E$13)&gt;0,C47-Resultados!$E$13,0)</f>
        <v>0</v>
      </c>
      <c r="V47" s="69">
        <f>IF((D47-Resultados!$F$13)&gt;0,D47-Resultados!$F$13,0)</f>
        <v>0.35338527697266997</v>
      </c>
      <c r="W47" s="69">
        <f>IF((E47-Resultados!$G$13)&gt;0,E47-Resultados!$G$13,0)</f>
        <v>0</v>
      </c>
      <c r="X47" s="69">
        <f>IF((F47-Resultados!$H$13)&gt;0,F47-Resultados!$H$13,0)</f>
        <v>0</v>
      </c>
      <c r="Y47" s="69">
        <f>IF((G47-Resultados!$I$13)&gt;0,G47-Resultados!$I$13,0)</f>
        <v>0</v>
      </c>
      <c r="Z47" s="69">
        <f>IF((H47-Resultados!$J$13)&gt;0,H47-Resultados!$J$13,0)</f>
        <v>0</v>
      </c>
      <c r="AA47" s="69">
        <f>IF((I47-Resultados!$K$13)&gt;0,I47-Resultados!$K$13,0)</f>
        <v>0</v>
      </c>
      <c r="AB47" s="69">
        <f>IF((J47-Resultados!$L$13)&gt;0,J47-Resultados!$L$13,0)</f>
        <v>0</v>
      </c>
      <c r="AC47" s="69">
        <f>IF((K47-Resultados!$M$13)&gt;0,K47-Resultados!$M$13,0)</f>
        <v>0</v>
      </c>
      <c r="AD47" s="69">
        <f>IF((L47-Resultados!$N$13)&gt;0,L47-Resultados!$N$13,0)</f>
        <v>0</v>
      </c>
      <c r="AE47" s="69">
        <f>IF((M47-Resultados!$O$13)&gt;0,M47-Resultados!$O$13,0)</f>
        <v>0</v>
      </c>
      <c r="AF47" s="69">
        <f>IF((N47-Resultados!$P$13)&gt;0,N47-Resultados!$P$13,0)</f>
        <v>0</v>
      </c>
      <c r="AG47" s="69">
        <f>IF((O47-Resultados!$Q$13)&gt;0,O47-Resultados!$Q$13,0)</f>
        <v>0</v>
      </c>
      <c r="AH47" s="69">
        <f>IF((P47-Resultados!$R$13)&gt;0,P47-Resultados!$R$13,0)</f>
        <v>0</v>
      </c>
      <c r="AI47" s="69">
        <f>IF((Q47-Resultados!$S$13)&gt;0,Q47-Resultados!$S$13,0)</f>
        <v>0</v>
      </c>
      <c r="AJ47" s="69">
        <f>IF((R47-Resultados!$T$13)&gt;0,R47-Resultados!$T$13,0)</f>
        <v>0</v>
      </c>
      <c r="AK47" s="87">
        <f t="shared" si="21"/>
        <v>0.35338527697266997</v>
      </c>
      <c r="AL47" s="88">
        <f t="shared" si="29"/>
        <v>0</v>
      </c>
      <c r="AM47" s="88">
        <f t="shared" si="22"/>
        <v>0</v>
      </c>
      <c r="AN47" s="88"/>
      <c r="AO47" s="332">
        <f>IF((C47-Resultados!$E$14)&gt;0,C47-Resultados!$E$14,0)</f>
        <v>13.189990338631695</v>
      </c>
      <c r="AP47" s="333">
        <f>IF((D47-Resultados!$F$14)&gt;0,D47-Resultados!$F$14,0)</f>
        <v>16.453385276972671</v>
      </c>
      <c r="AQ47" s="333">
        <f>IF((E47-Resultados!$G$14)&gt;0,E47-Resultados!$G$14,0)</f>
        <v>9.7822881496199585</v>
      </c>
      <c r="AR47" s="333">
        <f>IF((F47-Resultados!$H$14)&gt;0,F47-Resultados!$H$14,0)</f>
        <v>6.9768061242158836</v>
      </c>
      <c r="AS47" s="333">
        <f>IF((G47-Resultados!$I$14)&gt;0,G47-Resultados!$I$14,0)</f>
        <v>2.1410088755991126</v>
      </c>
      <c r="AT47" s="333">
        <f>IF((H47-Resultados!$J$14)&gt;0,H47-Resultados!$J$14,0)</f>
        <v>0.75892417255411004</v>
      </c>
      <c r="AU47" s="333">
        <f>IF((I47-Resultados!$K$14)&gt;0,I47-Resultados!$K$14,0)</f>
        <v>0</v>
      </c>
      <c r="AV47" s="333">
        <f>IF((J47-Resultados!$L$14)&gt;0,J47-Resultados!$L$14,0)</f>
        <v>0</v>
      </c>
      <c r="AW47" s="333">
        <f>IF((K47-Resultados!$M$14)&gt;0,K47-Resultados!$M$14,0)</f>
        <v>0</v>
      </c>
      <c r="AX47" s="333">
        <f>IF((L47-Resultados!$N$14)&gt;0,L47-Resultados!$N$14,0)</f>
        <v>0</v>
      </c>
      <c r="AY47" s="333">
        <f>IF((M47-Resultados!$O$14)&gt;0,M47-Resultados!$O$14,0)</f>
        <v>0</v>
      </c>
      <c r="AZ47" s="333">
        <f>IF((N47-Resultados!$P$14)&gt;0,N47-Resultados!$P$14,0)</f>
        <v>0</v>
      </c>
      <c r="BA47" s="333">
        <f>IF((O47-Resultados!$Q$14)&gt;0,O47-Resultados!$Q$14,0)</f>
        <v>0</v>
      </c>
      <c r="BB47" s="333">
        <f>IF((P47-Resultados!$R$14)&gt;0,P47-Resultados!$R$14,0)</f>
        <v>0</v>
      </c>
      <c r="BC47" s="333">
        <f>IF((Q47-Resultados!$S$14)&gt;0,Q47-Resultados!$S$14,0)</f>
        <v>0</v>
      </c>
      <c r="BD47" s="333">
        <f>IF((R47-Resultados!$T$14)&gt;0,R47-Resultados!$T$14,0)</f>
        <v>0</v>
      </c>
      <c r="BE47" s="90">
        <f t="shared" si="23"/>
        <v>49.302402937593435</v>
      </c>
      <c r="BF47" s="88">
        <f t="shared" si="30"/>
        <v>0</v>
      </c>
      <c r="BG47" s="88">
        <f t="shared" si="24"/>
        <v>0</v>
      </c>
      <c r="BH47" s="88"/>
      <c r="BI47" s="91">
        <f>IF((C47-Resultados!$E$16)&gt;0,C47-Resultados!$E$16,0)</f>
        <v>0</v>
      </c>
      <c r="BJ47" s="89">
        <f>IF((D47-Resultados!$F$16)&gt;0,D47-Resultados!$F$16,0)</f>
        <v>0</v>
      </c>
      <c r="BK47" s="89">
        <f>IF((E47-Resultados!$G$16)&gt;0,E47-Resultados!$G$16,0)</f>
        <v>0</v>
      </c>
      <c r="BL47" s="89">
        <f>IF((F47-Resultados!$H$16)&gt;0,F47-Resultados!$H$16,0)</f>
        <v>0</v>
      </c>
      <c r="BM47" s="89">
        <f>IF((G47-Resultados!$I$16)&gt;0,G47-Resultados!$I$16,0)</f>
        <v>0</v>
      </c>
      <c r="BN47" s="89">
        <f>IF((H47-Resultados!$J$16)&gt;0,H47-Resultados!$J$16,0)</f>
        <v>0</v>
      </c>
      <c r="BO47" s="89">
        <f>IF((I47-Resultados!$K$16)&gt;0,I47-Resultados!$K$16,0)</f>
        <v>0</v>
      </c>
      <c r="BP47" s="89">
        <f>IF((J47-Resultados!$L$16)&gt;0,J47-Resultados!$L$16,0)</f>
        <v>0</v>
      </c>
      <c r="BQ47" s="89">
        <f>IF((K47-Resultados!$M$16)&gt;0,K47-Resultados!$M$16,0)</f>
        <v>0</v>
      </c>
      <c r="BR47" s="89">
        <f>IF((L47-Resultados!$N$16)&gt;0,L47-Resultados!$N$16,0)</f>
        <v>0</v>
      </c>
      <c r="BS47" s="89">
        <f>IF((M47-Resultados!$O$16)&gt;0,M47-Resultados!$O$16,0)</f>
        <v>0</v>
      </c>
      <c r="BT47" s="89">
        <f>IF((N47-Resultados!$P$16)&gt;0,N47-Resultados!$P$16,0)</f>
        <v>0</v>
      </c>
      <c r="BU47" s="89">
        <f>IF((O47-Resultados!$Q$16)&gt;0,O47-Resultados!$Q$16,0)</f>
        <v>0</v>
      </c>
      <c r="BV47" s="89">
        <f>IF((P47-Resultados!$R$16)&gt;0,P47-Resultados!$R$16,0)</f>
        <v>0</v>
      </c>
      <c r="BW47" s="89">
        <f>IF((Q47-Resultados!$S$16)&gt;0,Q47-Resultados!$S$16,0)</f>
        <v>0</v>
      </c>
      <c r="BX47" s="89">
        <f>IF((R47-Resultados!$T$16)&gt;0,R47-Resultados!$T$16,0)</f>
        <v>0</v>
      </c>
      <c r="BY47" s="90">
        <f t="shared" si="25"/>
        <v>0</v>
      </c>
      <c r="BZ47" s="88">
        <f t="shared" si="31"/>
        <v>0</v>
      </c>
      <c r="CA47" s="88">
        <f t="shared" si="26"/>
        <v>0</v>
      </c>
      <c r="CB47" s="88"/>
      <c r="CC47" s="91">
        <f>IF((C47-Resultados!$E$17)&gt;0,C47-Resultados!$E$17,0)</f>
        <v>11.121731578313195</v>
      </c>
      <c r="CD47" s="89">
        <f>IF((D47-Resultados!$F$17)&gt;0,D47-Resultados!$F$17,0)</f>
        <v>14.385126516654179</v>
      </c>
      <c r="CE47" s="89">
        <f>IF((E47-Resultados!$G$17)&gt;0,E47-Resultados!$G$17,0)</f>
        <v>7.7140293893014729</v>
      </c>
      <c r="CF47" s="89">
        <f>IF((F47-Resultados!$H$17)&gt;0,F47-Resultados!$H$17,0)</f>
        <v>4.9085473638973909</v>
      </c>
      <c r="CG47" s="89">
        <f>IF((G47-Resultados!$I$17)&gt;0,G47-Resultados!$I$17,0)</f>
        <v>7.2750115280612704E-2</v>
      </c>
      <c r="CH47" s="89">
        <f>IF((H47-Resultados!$J$17)&gt;0,H47-Resultados!$J$17,0)</f>
        <v>0</v>
      </c>
      <c r="CI47" s="89">
        <f>IF((I47-Resultados!$K$17)&gt;0,I47-Resultados!$K$17,0)</f>
        <v>0</v>
      </c>
      <c r="CJ47" s="89">
        <f>IF((J47-Resultados!$L$17)&gt;0,J47-Resultados!$L$17,0)</f>
        <v>0</v>
      </c>
      <c r="CK47" s="89">
        <f>IF((K47-Resultados!$M$17)&gt;0,K47-Resultados!$M$17,0)</f>
        <v>0</v>
      </c>
      <c r="CL47" s="89">
        <f>IF((L47-Resultados!$N$17)&gt;0,L47-Resultados!$N$17,0)</f>
        <v>0</v>
      </c>
      <c r="CM47" s="89">
        <f>IF((M47-Resultados!$O$17)&gt;0,M47-Resultados!$O$17,0)</f>
        <v>0</v>
      </c>
      <c r="CN47" s="89">
        <f>IF((N47-Resultados!$P$17)&gt;0,N47-Resultados!$P$17,0)</f>
        <v>0</v>
      </c>
      <c r="CO47" s="89">
        <f>IF((O47-Resultados!$Q$17)&gt;0,O47-Resultados!$Q$17,0)</f>
        <v>0</v>
      </c>
      <c r="CP47" s="89">
        <f>IF((P47-Resultados!$R$17)&gt;0,P47-Resultados!$R$17,0)</f>
        <v>0</v>
      </c>
      <c r="CQ47" s="89">
        <f>IF((Q47-Resultados!$S$17)&gt;0,Q47-Resultados!$S$17,0)</f>
        <v>0</v>
      </c>
      <c r="CR47" s="89">
        <f>IF((R47-Resultados!$T$17)&gt;0,R47-Resultados!$T$17,0)</f>
        <v>0</v>
      </c>
      <c r="CS47" s="90">
        <f t="shared" si="27"/>
        <v>38.202184963446847</v>
      </c>
      <c r="CT47" s="88">
        <f t="shared" si="32"/>
        <v>0</v>
      </c>
      <c r="CU47" s="88">
        <f t="shared" si="28"/>
        <v>0</v>
      </c>
    </row>
    <row r="48" spans="1:99" ht="14.25">
      <c r="A48" s="71"/>
      <c r="B48" s="83">
        <v>12</v>
      </c>
      <c r="C48" s="92">
        <f t="shared" si="33"/>
        <v>21</v>
      </c>
      <c r="D48" s="93">
        <f t="shared" si="34"/>
        <v>24</v>
      </c>
      <c r="E48" s="93">
        <f t="shared" si="35"/>
        <v>27</v>
      </c>
      <c r="F48" s="93">
        <f t="shared" si="36"/>
        <v>30</v>
      </c>
      <c r="G48" s="93">
        <f t="shared" si="37"/>
        <v>33</v>
      </c>
      <c r="H48" s="93">
        <f t="shared" si="38"/>
        <v>36</v>
      </c>
      <c r="I48" s="93">
        <f t="shared" si="39"/>
        <v>39</v>
      </c>
      <c r="J48" s="93">
        <f t="shared" si="40"/>
        <v>40</v>
      </c>
      <c r="K48" s="93">
        <f t="shared" si="41"/>
        <v>41</v>
      </c>
      <c r="L48" s="93">
        <f t="shared" si="42"/>
        <v>42</v>
      </c>
      <c r="M48" s="93">
        <f t="shared" si="43"/>
        <v>43</v>
      </c>
      <c r="N48" s="93">
        <f t="shared" si="44"/>
        <v>44</v>
      </c>
      <c r="O48" s="93">
        <f t="shared" si="45"/>
        <v>44</v>
      </c>
      <c r="P48" s="93">
        <f t="shared" si="46"/>
        <v>44</v>
      </c>
      <c r="Q48" s="93">
        <f t="shared" si="47"/>
        <v>44</v>
      </c>
      <c r="R48" s="93">
        <f t="shared" si="48"/>
        <v>44</v>
      </c>
      <c r="S48" s="94">
        <f t="shared" si="49"/>
        <v>44</v>
      </c>
      <c r="U48" s="69">
        <f>IF((C48-Resultados!$E$13)&gt;0,C48-Resultados!$E$13,0)</f>
        <v>0</v>
      </c>
      <c r="V48" s="69">
        <f>IF((D48-Resultados!$F$13)&gt;0,D48-Resultados!$F$13,0)</f>
        <v>0</v>
      </c>
      <c r="W48" s="69">
        <f>IF((E48-Resultados!$G$13)&gt;0,E48-Resultados!$G$13,0)</f>
        <v>0</v>
      </c>
      <c r="X48" s="69">
        <f>IF((F48-Resultados!$H$13)&gt;0,F48-Resultados!$H$13,0)</f>
        <v>0</v>
      </c>
      <c r="Y48" s="69">
        <f>IF((G48-Resultados!$I$13)&gt;0,G48-Resultados!$I$13,0)</f>
        <v>0</v>
      </c>
      <c r="Z48" s="69">
        <f>IF((H48-Resultados!$J$13)&gt;0,H48-Resultados!$J$13,0)</f>
        <v>0</v>
      </c>
      <c r="AA48" s="69">
        <f>IF((I48-Resultados!$K$13)&gt;0,I48-Resultados!$K$13,0)</f>
        <v>0</v>
      </c>
      <c r="AB48" s="69">
        <f>IF((J48-Resultados!$L$13)&gt;0,J48-Resultados!$L$13,0)</f>
        <v>0</v>
      </c>
      <c r="AC48" s="69">
        <f>IF((K48-Resultados!$M$13)&gt;0,K48-Resultados!$M$13,0)</f>
        <v>0</v>
      </c>
      <c r="AD48" s="69">
        <f>IF((L48-Resultados!$N$13)&gt;0,L48-Resultados!$N$13,0)</f>
        <v>0</v>
      </c>
      <c r="AE48" s="69">
        <f>IF((M48-Resultados!$O$13)&gt;0,M48-Resultados!$O$13,0)</f>
        <v>0</v>
      </c>
      <c r="AF48" s="69">
        <f>IF((N48-Resultados!$P$13)&gt;0,N48-Resultados!$P$13,0)</f>
        <v>0</v>
      </c>
      <c r="AG48" s="69">
        <f>IF((O48-Resultados!$Q$13)&gt;0,O48-Resultados!$Q$13,0)</f>
        <v>0</v>
      </c>
      <c r="AH48" s="69">
        <f>IF((P48-Resultados!$R$13)&gt;0,P48-Resultados!$R$13,0)</f>
        <v>0</v>
      </c>
      <c r="AI48" s="69">
        <f>IF((Q48-Resultados!$S$13)&gt;0,Q48-Resultados!$S$13,0)</f>
        <v>0</v>
      </c>
      <c r="AJ48" s="69">
        <f>IF((R48-Resultados!$T$13)&gt;0,R48-Resultados!$T$13,0)</f>
        <v>0</v>
      </c>
      <c r="AK48" s="87">
        <f t="shared" si="21"/>
        <v>0</v>
      </c>
      <c r="AL48" s="88">
        <f t="shared" si="29"/>
        <v>0</v>
      </c>
      <c r="AM48" s="88">
        <f t="shared" si="22"/>
        <v>0</v>
      </c>
      <c r="AN48" s="88"/>
      <c r="AO48" s="332">
        <f>IF((C48-Resultados!$E$14)&gt;0,C48-Resultados!$E$14,0)</f>
        <v>12.189990338631695</v>
      </c>
      <c r="AP48" s="333">
        <f>IF((D48-Resultados!$F$14)&gt;0,D48-Resultados!$F$14,0)</f>
        <v>15.453385276972671</v>
      </c>
      <c r="AQ48" s="333">
        <f>IF((E48-Resultados!$G$14)&gt;0,E48-Resultados!$G$14,0)</f>
        <v>8.7822881496199585</v>
      </c>
      <c r="AR48" s="333">
        <f>IF((F48-Resultados!$H$14)&gt;0,F48-Resultados!$H$14,0)</f>
        <v>5.9768061242158836</v>
      </c>
      <c r="AS48" s="333">
        <f>IF((G48-Resultados!$I$14)&gt;0,G48-Resultados!$I$14,0)</f>
        <v>1.1410088755991126</v>
      </c>
      <c r="AT48" s="333">
        <f>IF((H48-Resultados!$J$14)&gt;0,H48-Resultados!$J$14,0)</f>
        <v>0</v>
      </c>
      <c r="AU48" s="333">
        <f>IF((I48-Resultados!$K$14)&gt;0,I48-Resultados!$K$14,0)</f>
        <v>0</v>
      </c>
      <c r="AV48" s="333">
        <f>IF((J48-Resultados!$L$14)&gt;0,J48-Resultados!$L$14,0)</f>
        <v>0</v>
      </c>
      <c r="AW48" s="333">
        <f>IF((K48-Resultados!$M$14)&gt;0,K48-Resultados!$M$14,0)</f>
        <v>0</v>
      </c>
      <c r="AX48" s="333">
        <f>IF((L48-Resultados!$N$14)&gt;0,L48-Resultados!$N$14,0)</f>
        <v>0</v>
      </c>
      <c r="AY48" s="333">
        <f>IF((M48-Resultados!$O$14)&gt;0,M48-Resultados!$O$14,0)</f>
        <v>0</v>
      </c>
      <c r="AZ48" s="333">
        <f>IF((N48-Resultados!$P$14)&gt;0,N48-Resultados!$P$14,0)</f>
        <v>0</v>
      </c>
      <c r="BA48" s="333">
        <f>IF((O48-Resultados!$Q$14)&gt;0,O48-Resultados!$Q$14,0)</f>
        <v>0</v>
      </c>
      <c r="BB48" s="333">
        <f>IF((P48-Resultados!$R$14)&gt;0,P48-Resultados!$R$14,0)</f>
        <v>0</v>
      </c>
      <c r="BC48" s="333">
        <f>IF((Q48-Resultados!$S$14)&gt;0,Q48-Resultados!$S$14,0)</f>
        <v>0</v>
      </c>
      <c r="BD48" s="333">
        <f>IF((R48-Resultados!$T$14)&gt;0,R48-Resultados!$T$14,0)</f>
        <v>0</v>
      </c>
      <c r="BE48" s="90">
        <f t="shared" si="23"/>
        <v>43.543478765039325</v>
      </c>
      <c r="BF48" s="88">
        <f t="shared" si="30"/>
        <v>0</v>
      </c>
      <c r="BG48" s="88">
        <f t="shared" si="24"/>
        <v>0</v>
      </c>
      <c r="BH48" s="88"/>
      <c r="BI48" s="91">
        <f>IF((C48-Resultados!$E$16)&gt;0,C48-Resultados!$E$16,0)</f>
        <v>0</v>
      </c>
      <c r="BJ48" s="89">
        <f>IF((D48-Resultados!$F$16)&gt;0,D48-Resultados!$F$16,0)</f>
        <v>0</v>
      </c>
      <c r="BK48" s="89">
        <f>IF((E48-Resultados!$G$16)&gt;0,E48-Resultados!$G$16,0)</f>
        <v>0</v>
      </c>
      <c r="BL48" s="89">
        <f>IF((F48-Resultados!$H$16)&gt;0,F48-Resultados!$H$16,0)</f>
        <v>0</v>
      </c>
      <c r="BM48" s="89">
        <f>IF((G48-Resultados!$I$16)&gt;0,G48-Resultados!$I$16,0)</f>
        <v>0</v>
      </c>
      <c r="BN48" s="89">
        <f>IF((H48-Resultados!$J$16)&gt;0,H48-Resultados!$J$16,0)</f>
        <v>0</v>
      </c>
      <c r="BO48" s="89">
        <f>IF((I48-Resultados!$K$16)&gt;0,I48-Resultados!$K$16,0)</f>
        <v>0</v>
      </c>
      <c r="BP48" s="89">
        <f>IF((J48-Resultados!$L$16)&gt;0,J48-Resultados!$L$16,0)</f>
        <v>0</v>
      </c>
      <c r="BQ48" s="89">
        <f>IF((K48-Resultados!$M$16)&gt;0,K48-Resultados!$M$16,0)</f>
        <v>0</v>
      </c>
      <c r="BR48" s="89">
        <f>IF((L48-Resultados!$N$16)&gt;0,L48-Resultados!$N$16,0)</f>
        <v>0</v>
      </c>
      <c r="BS48" s="89">
        <f>IF((M48-Resultados!$O$16)&gt;0,M48-Resultados!$O$16,0)</f>
        <v>0</v>
      </c>
      <c r="BT48" s="89">
        <f>IF((N48-Resultados!$P$16)&gt;0,N48-Resultados!$P$16,0)</f>
        <v>0</v>
      </c>
      <c r="BU48" s="89">
        <f>IF((O48-Resultados!$Q$16)&gt;0,O48-Resultados!$Q$16,0)</f>
        <v>0</v>
      </c>
      <c r="BV48" s="89">
        <f>IF((P48-Resultados!$R$16)&gt;0,P48-Resultados!$R$16,0)</f>
        <v>0</v>
      </c>
      <c r="BW48" s="89">
        <f>IF((Q48-Resultados!$S$16)&gt;0,Q48-Resultados!$S$16,0)</f>
        <v>0</v>
      </c>
      <c r="BX48" s="89">
        <f>IF((R48-Resultados!$T$16)&gt;0,R48-Resultados!$T$16,0)</f>
        <v>0</v>
      </c>
      <c r="BY48" s="90">
        <f t="shared" si="25"/>
        <v>0</v>
      </c>
      <c r="BZ48" s="88">
        <f t="shared" si="31"/>
        <v>0</v>
      </c>
      <c r="CA48" s="88">
        <f t="shared" si="26"/>
        <v>0</v>
      </c>
      <c r="CB48" s="88"/>
      <c r="CC48" s="91">
        <f>IF((C48-Resultados!$E$17)&gt;0,C48-Resultados!$E$17,0)</f>
        <v>10.121731578313195</v>
      </c>
      <c r="CD48" s="89">
        <f>IF((D48-Resultados!$F$17)&gt;0,D48-Resultados!$F$17,0)</f>
        <v>13.385126516654179</v>
      </c>
      <c r="CE48" s="89">
        <f>IF((E48-Resultados!$G$17)&gt;0,E48-Resultados!$G$17,0)</f>
        <v>6.7140293893014729</v>
      </c>
      <c r="CF48" s="89">
        <f>IF((F48-Resultados!$H$17)&gt;0,F48-Resultados!$H$17,0)</f>
        <v>3.9085473638973909</v>
      </c>
      <c r="CG48" s="89">
        <f>IF((G48-Resultados!$I$17)&gt;0,G48-Resultados!$I$17,0)</f>
        <v>0</v>
      </c>
      <c r="CH48" s="89">
        <f>IF((H48-Resultados!$J$17)&gt;0,H48-Resultados!$J$17,0)</f>
        <v>0</v>
      </c>
      <c r="CI48" s="89">
        <f>IF((I48-Resultados!$K$17)&gt;0,I48-Resultados!$K$17,0)</f>
        <v>0</v>
      </c>
      <c r="CJ48" s="89">
        <f>IF((J48-Resultados!$L$17)&gt;0,J48-Resultados!$L$17,0)</f>
        <v>0</v>
      </c>
      <c r="CK48" s="89">
        <f>IF((K48-Resultados!$M$17)&gt;0,K48-Resultados!$M$17,0)</f>
        <v>0</v>
      </c>
      <c r="CL48" s="89">
        <f>IF((L48-Resultados!$N$17)&gt;0,L48-Resultados!$N$17,0)</f>
        <v>0</v>
      </c>
      <c r="CM48" s="89">
        <f>IF((M48-Resultados!$O$17)&gt;0,M48-Resultados!$O$17,0)</f>
        <v>0</v>
      </c>
      <c r="CN48" s="89">
        <f>IF((N48-Resultados!$P$17)&gt;0,N48-Resultados!$P$17,0)</f>
        <v>0</v>
      </c>
      <c r="CO48" s="89">
        <f>IF((O48-Resultados!$Q$17)&gt;0,O48-Resultados!$Q$17,0)</f>
        <v>0</v>
      </c>
      <c r="CP48" s="89">
        <f>IF((P48-Resultados!$R$17)&gt;0,P48-Resultados!$R$17,0)</f>
        <v>0</v>
      </c>
      <c r="CQ48" s="89">
        <f>IF((Q48-Resultados!$S$17)&gt;0,Q48-Resultados!$S$17,0)</f>
        <v>0</v>
      </c>
      <c r="CR48" s="89">
        <f>IF((R48-Resultados!$T$17)&gt;0,R48-Resultados!$T$17,0)</f>
        <v>0</v>
      </c>
      <c r="CS48" s="90">
        <f t="shared" si="27"/>
        <v>34.129434848166241</v>
      </c>
      <c r="CT48" s="88">
        <f t="shared" si="32"/>
        <v>0</v>
      </c>
      <c r="CU48" s="88">
        <f t="shared" si="28"/>
        <v>0</v>
      </c>
    </row>
    <row r="49" spans="1:99" ht="14.25">
      <c r="A49" s="71"/>
      <c r="B49" s="83">
        <v>13</v>
      </c>
      <c r="C49" s="92">
        <f t="shared" si="33"/>
        <v>20</v>
      </c>
      <c r="D49" s="93">
        <f t="shared" si="34"/>
        <v>23</v>
      </c>
      <c r="E49" s="93">
        <f t="shared" si="35"/>
        <v>26</v>
      </c>
      <c r="F49" s="93">
        <f t="shared" si="36"/>
        <v>29</v>
      </c>
      <c r="G49" s="93">
        <f t="shared" si="37"/>
        <v>32</v>
      </c>
      <c r="H49" s="93">
        <f t="shared" si="38"/>
        <v>35</v>
      </c>
      <c r="I49" s="93">
        <f t="shared" si="39"/>
        <v>38</v>
      </c>
      <c r="J49" s="93">
        <f t="shared" si="40"/>
        <v>39</v>
      </c>
      <c r="K49" s="93">
        <f t="shared" si="41"/>
        <v>40</v>
      </c>
      <c r="L49" s="93">
        <f t="shared" si="42"/>
        <v>41</v>
      </c>
      <c r="M49" s="93">
        <f t="shared" si="43"/>
        <v>42</v>
      </c>
      <c r="N49" s="93">
        <f t="shared" si="44"/>
        <v>43</v>
      </c>
      <c r="O49" s="93">
        <f t="shared" si="45"/>
        <v>43</v>
      </c>
      <c r="P49" s="93">
        <f t="shared" si="46"/>
        <v>43</v>
      </c>
      <c r="Q49" s="93">
        <f t="shared" si="47"/>
        <v>43</v>
      </c>
      <c r="R49" s="93">
        <f t="shared" si="48"/>
        <v>43</v>
      </c>
      <c r="S49" s="94">
        <f t="shared" si="49"/>
        <v>43</v>
      </c>
      <c r="U49" s="69">
        <f>IF((C49-Resultados!$E$13)&gt;0,C49-Resultados!$E$13,0)</f>
        <v>0</v>
      </c>
      <c r="V49" s="69">
        <f>IF((D49-Resultados!$F$13)&gt;0,D49-Resultados!$F$13,0)</f>
        <v>0</v>
      </c>
      <c r="W49" s="69">
        <f>IF((E49-Resultados!$G$13)&gt;0,E49-Resultados!$G$13,0)</f>
        <v>0</v>
      </c>
      <c r="X49" s="69">
        <f>IF((F49-Resultados!$H$13)&gt;0,F49-Resultados!$H$13,0)</f>
        <v>0</v>
      </c>
      <c r="Y49" s="69">
        <f>IF((G49-Resultados!$I$13)&gt;0,G49-Resultados!$I$13,0)</f>
        <v>0</v>
      </c>
      <c r="Z49" s="69">
        <f>IF((H49-Resultados!$J$13)&gt;0,H49-Resultados!$J$13,0)</f>
        <v>0</v>
      </c>
      <c r="AA49" s="69">
        <f>IF((I49-Resultados!$K$13)&gt;0,I49-Resultados!$K$13,0)</f>
        <v>0</v>
      </c>
      <c r="AB49" s="69">
        <f>IF((J49-Resultados!$L$13)&gt;0,J49-Resultados!$L$13,0)</f>
        <v>0</v>
      </c>
      <c r="AC49" s="69">
        <f>IF((K49-Resultados!$M$13)&gt;0,K49-Resultados!$M$13,0)</f>
        <v>0</v>
      </c>
      <c r="AD49" s="69">
        <f>IF((L49-Resultados!$N$13)&gt;0,L49-Resultados!$N$13,0)</f>
        <v>0</v>
      </c>
      <c r="AE49" s="69">
        <f>IF((M49-Resultados!$O$13)&gt;0,M49-Resultados!$O$13,0)</f>
        <v>0</v>
      </c>
      <c r="AF49" s="69">
        <f>IF((N49-Resultados!$P$13)&gt;0,N49-Resultados!$P$13,0)</f>
        <v>0</v>
      </c>
      <c r="AG49" s="69">
        <f>IF((O49-Resultados!$Q$13)&gt;0,O49-Resultados!$Q$13,0)</f>
        <v>0</v>
      </c>
      <c r="AH49" s="69">
        <f>IF((P49-Resultados!$R$13)&gt;0,P49-Resultados!$R$13,0)</f>
        <v>0</v>
      </c>
      <c r="AI49" s="69">
        <f>IF((Q49-Resultados!$S$13)&gt;0,Q49-Resultados!$S$13,0)</f>
        <v>0</v>
      </c>
      <c r="AJ49" s="69">
        <f>IF((R49-Resultados!$T$13)&gt;0,R49-Resultados!$T$13,0)</f>
        <v>0</v>
      </c>
      <c r="AK49" s="87">
        <f t="shared" si="21"/>
        <v>0</v>
      </c>
      <c r="AL49" s="88">
        <f t="shared" si="29"/>
        <v>0</v>
      </c>
      <c r="AM49" s="88">
        <f t="shared" si="22"/>
        <v>0</v>
      </c>
      <c r="AN49" s="88"/>
      <c r="AO49" s="332">
        <f>IF((C49-Resultados!$E$14)&gt;0,C49-Resultados!$E$14,0)</f>
        <v>11.189990338631695</v>
      </c>
      <c r="AP49" s="333">
        <f>IF((D49-Resultados!$F$14)&gt;0,D49-Resultados!$F$14,0)</f>
        <v>14.453385276972671</v>
      </c>
      <c r="AQ49" s="333">
        <f>IF((E49-Resultados!$G$14)&gt;0,E49-Resultados!$G$14,0)</f>
        <v>7.7822881496199585</v>
      </c>
      <c r="AR49" s="333">
        <f>IF((F49-Resultados!$H$14)&gt;0,F49-Resultados!$H$14,0)</f>
        <v>4.9768061242158836</v>
      </c>
      <c r="AS49" s="333">
        <f>IF((G49-Resultados!$I$14)&gt;0,G49-Resultados!$I$14,0)</f>
        <v>0.14100887559911257</v>
      </c>
      <c r="AT49" s="333">
        <f>IF((H49-Resultados!$J$14)&gt;0,H49-Resultados!$J$14,0)</f>
        <v>0</v>
      </c>
      <c r="AU49" s="333">
        <f>IF((I49-Resultados!$K$14)&gt;0,I49-Resultados!$K$14,0)</f>
        <v>0</v>
      </c>
      <c r="AV49" s="333">
        <f>IF((J49-Resultados!$L$14)&gt;0,J49-Resultados!$L$14,0)</f>
        <v>0</v>
      </c>
      <c r="AW49" s="333">
        <f>IF((K49-Resultados!$M$14)&gt;0,K49-Resultados!$M$14,0)</f>
        <v>0</v>
      </c>
      <c r="AX49" s="333">
        <f>IF((L49-Resultados!$N$14)&gt;0,L49-Resultados!$N$14,0)</f>
        <v>0</v>
      </c>
      <c r="AY49" s="333">
        <f>IF((M49-Resultados!$O$14)&gt;0,M49-Resultados!$O$14,0)</f>
        <v>0</v>
      </c>
      <c r="AZ49" s="333">
        <f>IF((N49-Resultados!$P$14)&gt;0,N49-Resultados!$P$14,0)</f>
        <v>0</v>
      </c>
      <c r="BA49" s="333">
        <f>IF((O49-Resultados!$Q$14)&gt;0,O49-Resultados!$Q$14,0)</f>
        <v>0</v>
      </c>
      <c r="BB49" s="333">
        <f>IF((P49-Resultados!$R$14)&gt;0,P49-Resultados!$R$14,0)</f>
        <v>0</v>
      </c>
      <c r="BC49" s="333">
        <f>IF((Q49-Resultados!$S$14)&gt;0,Q49-Resultados!$S$14,0)</f>
        <v>0</v>
      </c>
      <c r="BD49" s="333">
        <f>IF((R49-Resultados!$T$14)&gt;0,R49-Resultados!$T$14,0)</f>
        <v>0</v>
      </c>
      <c r="BE49" s="90">
        <f t="shared" si="23"/>
        <v>38.543478765039325</v>
      </c>
      <c r="BF49" s="88">
        <f t="shared" si="30"/>
        <v>0</v>
      </c>
      <c r="BG49" s="88">
        <f t="shared" si="24"/>
        <v>0</v>
      </c>
      <c r="BH49" s="88"/>
      <c r="BI49" s="91">
        <f>IF((C49-Resultados!$E$16)&gt;0,C49-Resultados!$E$16,0)</f>
        <v>0</v>
      </c>
      <c r="BJ49" s="89">
        <f>IF((D49-Resultados!$F$16)&gt;0,D49-Resultados!$F$16,0)</f>
        <v>0</v>
      </c>
      <c r="BK49" s="89">
        <f>IF((E49-Resultados!$G$16)&gt;0,E49-Resultados!$G$16,0)</f>
        <v>0</v>
      </c>
      <c r="BL49" s="89">
        <f>IF((F49-Resultados!$H$16)&gt;0,F49-Resultados!$H$16,0)</f>
        <v>0</v>
      </c>
      <c r="BM49" s="89">
        <f>IF((G49-Resultados!$I$16)&gt;0,G49-Resultados!$I$16,0)</f>
        <v>0</v>
      </c>
      <c r="BN49" s="89">
        <f>IF((H49-Resultados!$J$16)&gt;0,H49-Resultados!$J$16,0)</f>
        <v>0</v>
      </c>
      <c r="BO49" s="89">
        <f>IF((I49-Resultados!$K$16)&gt;0,I49-Resultados!$K$16,0)</f>
        <v>0</v>
      </c>
      <c r="BP49" s="89">
        <f>IF((J49-Resultados!$L$16)&gt;0,J49-Resultados!$L$16,0)</f>
        <v>0</v>
      </c>
      <c r="BQ49" s="89">
        <f>IF((K49-Resultados!$M$16)&gt;0,K49-Resultados!$M$16,0)</f>
        <v>0</v>
      </c>
      <c r="BR49" s="89">
        <f>IF((L49-Resultados!$N$16)&gt;0,L49-Resultados!$N$16,0)</f>
        <v>0</v>
      </c>
      <c r="BS49" s="89">
        <f>IF((M49-Resultados!$O$16)&gt;0,M49-Resultados!$O$16,0)</f>
        <v>0</v>
      </c>
      <c r="BT49" s="89">
        <f>IF((N49-Resultados!$P$16)&gt;0,N49-Resultados!$P$16,0)</f>
        <v>0</v>
      </c>
      <c r="BU49" s="89">
        <f>IF((O49-Resultados!$Q$16)&gt;0,O49-Resultados!$Q$16,0)</f>
        <v>0</v>
      </c>
      <c r="BV49" s="89">
        <f>IF((P49-Resultados!$R$16)&gt;0,P49-Resultados!$R$16,0)</f>
        <v>0</v>
      </c>
      <c r="BW49" s="89">
        <f>IF((Q49-Resultados!$S$16)&gt;0,Q49-Resultados!$S$16,0)</f>
        <v>0</v>
      </c>
      <c r="BX49" s="89">
        <f>IF((R49-Resultados!$T$16)&gt;0,R49-Resultados!$T$16,0)</f>
        <v>0</v>
      </c>
      <c r="BY49" s="90">
        <f t="shared" si="25"/>
        <v>0</v>
      </c>
      <c r="BZ49" s="88">
        <f t="shared" si="31"/>
        <v>0</v>
      </c>
      <c r="CA49" s="88">
        <f t="shared" si="26"/>
        <v>0</v>
      </c>
      <c r="CB49" s="88"/>
      <c r="CC49" s="91">
        <f>IF((C49-Resultados!$E$17)&gt;0,C49-Resultados!$E$17,0)</f>
        <v>9.1217315783131951</v>
      </c>
      <c r="CD49" s="89">
        <f>IF((D49-Resultados!$F$17)&gt;0,D49-Resultados!$F$17,0)</f>
        <v>12.385126516654179</v>
      </c>
      <c r="CE49" s="89">
        <f>IF((E49-Resultados!$G$17)&gt;0,E49-Resultados!$G$17,0)</f>
        <v>5.7140293893014729</v>
      </c>
      <c r="CF49" s="89">
        <f>IF((F49-Resultados!$H$17)&gt;0,F49-Resultados!$H$17,0)</f>
        <v>2.9085473638973909</v>
      </c>
      <c r="CG49" s="89">
        <f>IF((G49-Resultados!$I$17)&gt;0,G49-Resultados!$I$17,0)</f>
        <v>0</v>
      </c>
      <c r="CH49" s="89">
        <f>IF((H49-Resultados!$J$17)&gt;0,H49-Resultados!$J$17,0)</f>
        <v>0</v>
      </c>
      <c r="CI49" s="89">
        <f>IF((I49-Resultados!$K$17)&gt;0,I49-Resultados!$K$17,0)</f>
        <v>0</v>
      </c>
      <c r="CJ49" s="89">
        <f>IF((J49-Resultados!$L$17)&gt;0,J49-Resultados!$L$17,0)</f>
        <v>0</v>
      </c>
      <c r="CK49" s="89">
        <f>IF((K49-Resultados!$M$17)&gt;0,K49-Resultados!$M$17,0)</f>
        <v>0</v>
      </c>
      <c r="CL49" s="89">
        <f>IF((L49-Resultados!$N$17)&gt;0,L49-Resultados!$N$17,0)</f>
        <v>0</v>
      </c>
      <c r="CM49" s="89">
        <f>IF((M49-Resultados!$O$17)&gt;0,M49-Resultados!$O$17,0)</f>
        <v>0</v>
      </c>
      <c r="CN49" s="89">
        <f>IF((N49-Resultados!$P$17)&gt;0,N49-Resultados!$P$17,0)</f>
        <v>0</v>
      </c>
      <c r="CO49" s="89">
        <f>IF((O49-Resultados!$Q$17)&gt;0,O49-Resultados!$Q$17,0)</f>
        <v>0</v>
      </c>
      <c r="CP49" s="89">
        <f>IF((P49-Resultados!$R$17)&gt;0,P49-Resultados!$R$17,0)</f>
        <v>0</v>
      </c>
      <c r="CQ49" s="89">
        <f>IF((Q49-Resultados!$S$17)&gt;0,Q49-Resultados!$S$17,0)</f>
        <v>0</v>
      </c>
      <c r="CR49" s="89">
        <f>IF((R49-Resultados!$T$17)&gt;0,R49-Resultados!$T$17,0)</f>
        <v>0</v>
      </c>
      <c r="CS49" s="90">
        <f t="shared" si="27"/>
        <v>30.129434848166238</v>
      </c>
      <c r="CT49" s="88">
        <f t="shared" si="32"/>
        <v>39</v>
      </c>
      <c r="CU49" s="88">
        <f t="shared" si="28"/>
        <v>13</v>
      </c>
    </row>
    <row r="50" spans="1:99" ht="14.25">
      <c r="A50" s="71"/>
      <c r="B50" s="83">
        <v>14</v>
      </c>
      <c r="C50" s="92">
        <f t="shared" si="33"/>
        <v>19</v>
      </c>
      <c r="D50" s="93">
        <f t="shared" si="34"/>
        <v>22</v>
      </c>
      <c r="E50" s="93">
        <f t="shared" si="35"/>
        <v>25</v>
      </c>
      <c r="F50" s="93">
        <f t="shared" si="36"/>
        <v>28</v>
      </c>
      <c r="G50" s="93">
        <f t="shared" si="37"/>
        <v>31</v>
      </c>
      <c r="H50" s="93">
        <f t="shared" si="38"/>
        <v>34</v>
      </c>
      <c r="I50" s="93">
        <f t="shared" si="39"/>
        <v>37</v>
      </c>
      <c r="J50" s="93">
        <f t="shared" si="40"/>
        <v>38</v>
      </c>
      <c r="K50" s="93">
        <f t="shared" si="41"/>
        <v>39</v>
      </c>
      <c r="L50" s="93">
        <f t="shared" si="42"/>
        <v>40</v>
      </c>
      <c r="M50" s="93">
        <f t="shared" si="43"/>
        <v>41</v>
      </c>
      <c r="N50" s="93">
        <f t="shared" si="44"/>
        <v>42</v>
      </c>
      <c r="O50" s="93">
        <f t="shared" si="45"/>
        <v>42</v>
      </c>
      <c r="P50" s="93">
        <f t="shared" si="46"/>
        <v>42</v>
      </c>
      <c r="Q50" s="93">
        <f t="shared" si="47"/>
        <v>42</v>
      </c>
      <c r="R50" s="93">
        <f t="shared" si="48"/>
        <v>42</v>
      </c>
      <c r="S50" s="94">
        <f t="shared" si="49"/>
        <v>42</v>
      </c>
      <c r="U50" s="69">
        <f>IF((C50-Resultados!$E$13)&gt;0,C50-Resultados!$E$13,0)</f>
        <v>0</v>
      </c>
      <c r="V50" s="69">
        <f>IF((D50-Resultados!$F$13)&gt;0,D50-Resultados!$F$13,0)</f>
        <v>0</v>
      </c>
      <c r="W50" s="69">
        <f>IF((E50-Resultados!$G$13)&gt;0,E50-Resultados!$G$13,0)</f>
        <v>0</v>
      </c>
      <c r="X50" s="69">
        <f>IF((F50-Resultados!$H$13)&gt;0,F50-Resultados!$H$13,0)</f>
        <v>0</v>
      </c>
      <c r="Y50" s="69">
        <f>IF((G50-Resultados!$I$13)&gt;0,G50-Resultados!$I$13,0)</f>
        <v>0</v>
      </c>
      <c r="Z50" s="69">
        <f>IF((H50-Resultados!$J$13)&gt;0,H50-Resultados!$J$13,0)</f>
        <v>0</v>
      </c>
      <c r="AA50" s="69">
        <f>IF((I50-Resultados!$K$13)&gt;0,I50-Resultados!$K$13,0)</f>
        <v>0</v>
      </c>
      <c r="AB50" s="69">
        <f>IF((J50-Resultados!$L$13)&gt;0,J50-Resultados!$L$13,0)</f>
        <v>0</v>
      </c>
      <c r="AC50" s="69">
        <f>IF((K50-Resultados!$M$13)&gt;0,K50-Resultados!$M$13,0)</f>
        <v>0</v>
      </c>
      <c r="AD50" s="69">
        <f>IF((L50-Resultados!$N$13)&gt;0,L50-Resultados!$N$13,0)</f>
        <v>0</v>
      </c>
      <c r="AE50" s="69">
        <f>IF((M50-Resultados!$O$13)&gt;0,M50-Resultados!$O$13,0)</f>
        <v>0</v>
      </c>
      <c r="AF50" s="69">
        <f>IF((N50-Resultados!$P$13)&gt;0,N50-Resultados!$P$13,0)</f>
        <v>0</v>
      </c>
      <c r="AG50" s="69">
        <f>IF((O50-Resultados!$Q$13)&gt;0,O50-Resultados!$Q$13,0)</f>
        <v>0</v>
      </c>
      <c r="AH50" s="69">
        <f>IF((P50-Resultados!$R$13)&gt;0,P50-Resultados!$R$13,0)</f>
        <v>0</v>
      </c>
      <c r="AI50" s="69">
        <f>IF((Q50-Resultados!$S$13)&gt;0,Q50-Resultados!$S$13,0)</f>
        <v>0</v>
      </c>
      <c r="AJ50" s="69">
        <f>IF((R50-Resultados!$T$13)&gt;0,R50-Resultados!$T$13,0)</f>
        <v>0</v>
      </c>
      <c r="AK50" s="87">
        <f t="shared" si="21"/>
        <v>0</v>
      </c>
      <c r="AL50" s="88">
        <f t="shared" si="29"/>
        <v>0</v>
      </c>
      <c r="AM50" s="88">
        <f t="shared" si="22"/>
        <v>0</v>
      </c>
      <c r="AN50" s="88"/>
      <c r="AO50" s="332">
        <f>IF((C50-Resultados!$E$14)&gt;0,C50-Resultados!$E$14,0)</f>
        <v>10.189990338631695</v>
      </c>
      <c r="AP50" s="333">
        <f>IF((D50-Resultados!$F$14)&gt;0,D50-Resultados!$F$14,0)</f>
        <v>13.453385276972671</v>
      </c>
      <c r="AQ50" s="333">
        <f>IF((E50-Resultados!$G$14)&gt;0,E50-Resultados!$G$14,0)</f>
        <v>6.7822881496199585</v>
      </c>
      <c r="AR50" s="333">
        <f>IF((F50-Resultados!$H$14)&gt;0,F50-Resultados!$H$14,0)</f>
        <v>3.9768061242158836</v>
      </c>
      <c r="AS50" s="333">
        <f>IF((G50-Resultados!$I$14)&gt;0,G50-Resultados!$I$14,0)</f>
        <v>0</v>
      </c>
      <c r="AT50" s="333">
        <f>IF((H50-Resultados!$J$14)&gt;0,H50-Resultados!$J$14,0)</f>
        <v>0</v>
      </c>
      <c r="AU50" s="333">
        <f>IF((I50-Resultados!$K$14)&gt;0,I50-Resultados!$K$14,0)</f>
        <v>0</v>
      </c>
      <c r="AV50" s="333">
        <f>IF((J50-Resultados!$L$14)&gt;0,J50-Resultados!$L$14,0)</f>
        <v>0</v>
      </c>
      <c r="AW50" s="333">
        <f>IF((K50-Resultados!$M$14)&gt;0,K50-Resultados!$M$14,0)</f>
        <v>0</v>
      </c>
      <c r="AX50" s="333">
        <f>IF((L50-Resultados!$N$14)&gt;0,L50-Resultados!$N$14,0)</f>
        <v>0</v>
      </c>
      <c r="AY50" s="333">
        <f>IF((M50-Resultados!$O$14)&gt;0,M50-Resultados!$O$14,0)</f>
        <v>0</v>
      </c>
      <c r="AZ50" s="333">
        <f>IF((N50-Resultados!$P$14)&gt;0,N50-Resultados!$P$14,0)</f>
        <v>0</v>
      </c>
      <c r="BA50" s="333">
        <f>IF((O50-Resultados!$Q$14)&gt;0,O50-Resultados!$Q$14,0)</f>
        <v>0</v>
      </c>
      <c r="BB50" s="333">
        <f>IF((P50-Resultados!$R$14)&gt;0,P50-Resultados!$R$14,0)</f>
        <v>0</v>
      </c>
      <c r="BC50" s="333">
        <f>IF((Q50-Resultados!$S$14)&gt;0,Q50-Resultados!$S$14,0)</f>
        <v>0</v>
      </c>
      <c r="BD50" s="333">
        <f>IF((R50-Resultados!$T$14)&gt;0,R50-Resultados!$T$14,0)</f>
        <v>0</v>
      </c>
      <c r="BE50" s="90">
        <f t="shared" si="23"/>
        <v>34.402469889440212</v>
      </c>
      <c r="BF50" s="88">
        <f t="shared" si="30"/>
        <v>0</v>
      </c>
      <c r="BG50" s="88">
        <f t="shared" si="24"/>
        <v>0</v>
      </c>
      <c r="BH50" s="88"/>
      <c r="BI50" s="91">
        <f>IF((C50-Resultados!$E$16)&gt;0,C50-Resultados!$E$16,0)</f>
        <v>0</v>
      </c>
      <c r="BJ50" s="89">
        <f>IF((D50-Resultados!$F$16)&gt;0,D50-Resultados!$F$16,0)</f>
        <v>0</v>
      </c>
      <c r="BK50" s="89">
        <f>IF((E50-Resultados!$G$16)&gt;0,E50-Resultados!$G$16,0)</f>
        <v>0</v>
      </c>
      <c r="BL50" s="89">
        <f>IF((F50-Resultados!$H$16)&gt;0,F50-Resultados!$H$16,0)</f>
        <v>0</v>
      </c>
      <c r="BM50" s="89">
        <f>IF((G50-Resultados!$I$16)&gt;0,G50-Resultados!$I$16,0)</f>
        <v>0</v>
      </c>
      <c r="BN50" s="89">
        <f>IF((H50-Resultados!$J$16)&gt;0,H50-Resultados!$J$16,0)</f>
        <v>0</v>
      </c>
      <c r="BO50" s="89">
        <f>IF((I50-Resultados!$K$16)&gt;0,I50-Resultados!$K$16,0)</f>
        <v>0</v>
      </c>
      <c r="BP50" s="89">
        <f>IF((J50-Resultados!$L$16)&gt;0,J50-Resultados!$L$16,0)</f>
        <v>0</v>
      </c>
      <c r="BQ50" s="89">
        <f>IF((K50-Resultados!$M$16)&gt;0,K50-Resultados!$M$16,0)</f>
        <v>0</v>
      </c>
      <c r="BR50" s="89">
        <f>IF((L50-Resultados!$N$16)&gt;0,L50-Resultados!$N$16,0)</f>
        <v>0</v>
      </c>
      <c r="BS50" s="89">
        <f>IF((M50-Resultados!$O$16)&gt;0,M50-Resultados!$O$16,0)</f>
        <v>0</v>
      </c>
      <c r="BT50" s="89">
        <f>IF((N50-Resultados!$P$16)&gt;0,N50-Resultados!$P$16,0)</f>
        <v>0</v>
      </c>
      <c r="BU50" s="89">
        <f>IF((O50-Resultados!$Q$16)&gt;0,O50-Resultados!$Q$16,0)</f>
        <v>0</v>
      </c>
      <c r="BV50" s="89">
        <f>IF((P50-Resultados!$R$16)&gt;0,P50-Resultados!$R$16,0)</f>
        <v>0</v>
      </c>
      <c r="BW50" s="89">
        <f>IF((Q50-Resultados!$S$16)&gt;0,Q50-Resultados!$S$16,0)</f>
        <v>0</v>
      </c>
      <c r="BX50" s="89">
        <f>IF((R50-Resultados!$T$16)&gt;0,R50-Resultados!$T$16,0)</f>
        <v>0</v>
      </c>
      <c r="BY50" s="90">
        <f t="shared" si="25"/>
        <v>0</v>
      </c>
      <c r="BZ50" s="88">
        <f t="shared" si="31"/>
        <v>0</v>
      </c>
      <c r="CA50" s="88">
        <f t="shared" si="26"/>
        <v>0</v>
      </c>
      <c r="CB50" s="88"/>
      <c r="CC50" s="91">
        <f>IF((C50-Resultados!$E$17)&gt;0,C50-Resultados!$E$17,0)</f>
        <v>8.1217315783131951</v>
      </c>
      <c r="CD50" s="89">
        <f>IF((D50-Resultados!$F$17)&gt;0,D50-Resultados!$F$17,0)</f>
        <v>11.385126516654179</v>
      </c>
      <c r="CE50" s="89">
        <f>IF((E50-Resultados!$G$17)&gt;0,E50-Resultados!$G$17,0)</f>
        <v>4.7140293893014729</v>
      </c>
      <c r="CF50" s="89">
        <f>IF((F50-Resultados!$H$17)&gt;0,F50-Resultados!$H$17,0)</f>
        <v>1.9085473638973909</v>
      </c>
      <c r="CG50" s="89">
        <f>IF((G50-Resultados!$I$17)&gt;0,G50-Resultados!$I$17,0)</f>
        <v>0</v>
      </c>
      <c r="CH50" s="89">
        <f>IF((H50-Resultados!$J$17)&gt;0,H50-Resultados!$J$17,0)</f>
        <v>0</v>
      </c>
      <c r="CI50" s="89">
        <f>IF((I50-Resultados!$K$17)&gt;0,I50-Resultados!$K$17,0)</f>
        <v>0</v>
      </c>
      <c r="CJ50" s="89">
        <f>IF((J50-Resultados!$L$17)&gt;0,J50-Resultados!$L$17,0)</f>
        <v>0</v>
      </c>
      <c r="CK50" s="89">
        <f>IF((K50-Resultados!$M$17)&gt;0,K50-Resultados!$M$17,0)</f>
        <v>0</v>
      </c>
      <c r="CL50" s="89">
        <f>IF((L50-Resultados!$N$17)&gt;0,L50-Resultados!$N$17,0)</f>
        <v>0</v>
      </c>
      <c r="CM50" s="89">
        <f>IF((M50-Resultados!$O$17)&gt;0,M50-Resultados!$O$17,0)</f>
        <v>0</v>
      </c>
      <c r="CN50" s="89">
        <f>IF((N50-Resultados!$P$17)&gt;0,N50-Resultados!$P$17,0)</f>
        <v>0</v>
      </c>
      <c r="CO50" s="89">
        <f>IF((O50-Resultados!$Q$17)&gt;0,O50-Resultados!$Q$17,0)</f>
        <v>0</v>
      </c>
      <c r="CP50" s="89">
        <f>IF((P50-Resultados!$R$17)&gt;0,P50-Resultados!$R$17,0)</f>
        <v>0</v>
      </c>
      <c r="CQ50" s="89">
        <f>IF((Q50-Resultados!$S$17)&gt;0,Q50-Resultados!$S$17,0)</f>
        <v>0</v>
      </c>
      <c r="CR50" s="89">
        <f>IF((R50-Resultados!$T$17)&gt;0,R50-Resultados!$T$17,0)</f>
        <v>0</v>
      </c>
      <c r="CS50" s="90">
        <f t="shared" si="27"/>
        <v>26.129434848166238</v>
      </c>
      <c r="CT50" s="88">
        <f t="shared" si="32"/>
        <v>0</v>
      </c>
      <c r="CU50" s="88">
        <f t="shared" si="28"/>
        <v>0</v>
      </c>
    </row>
    <row r="51" spans="1:99" ht="14.25">
      <c r="A51" s="71"/>
      <c r="B51" s="83">
        <v>15</v>
      </c>
      <c r="C51" s="92">
        <f t="shared" si="33"/>
        <v>18</v>
      </c>
      <c r="D51" s="93">
        <f t="shared" si="34"/>
        <v>21</v>
      </c>
      <c r="E51" s="93">
        <f t="shared" si="35"/>
        <v>24</v>
      </c>
      <c r="F51" s="93">
        <f t="shared" si="36"/>
        <v>27</v>
      </c>
      <c r="G51" s="93">
        <f t="shared" si="37"/>
        <v>30</v>
      </c>
      <c r="H51" s="93">
        <f t="shared" si="38"/>
        <v>33</v>
      </c>
      <c r="I51" s="93">
        <f t="shared" si="39"/>
        <v>36</v>
      </c>
      <c r="J51" s="93">
        <f t="shared" si="40"/>
        <v>37</v>
      </c>
      <c r="K51" s="93">
        <f t="shared" si="41"/>
        <v>38</v>
      </c>
      <c r="L51" s="93">
        <f t="shared" si="42"/>
        <v>39</v>
      </c>
      <c r="M51" s="93">
        <f t="shared" si="43"/>
        <v>40</v>
      </c>
      <c r="N51" s="93">
        <f t="shared" si="44"/>
        <v>41</v>
      </c>
      <c r="O51" s="93">
        <f t="shared" si="45"/>
        <v>41</v>
      </c>
      <c r="P51" s="93">
        <f t="shared" si="46"/>
        <v>41</v>
      </c>
      <c r="Q51" s="93">
        <f t="shared" si="47"/>
        <v>41</v>
      </c>
      <c r="R51" s="93">
        <f t="shared" si="48"/>
        <v>41</v>
      </c>
      <c r="S51" s="94">
        <f t="shared" si="49"/>
        <v>41</v>
      </c>
      <c r="U51" s="69">
        <f>IF((C51-Resultados!$E$13)&gt;0,C51-Resultados!$E$13,0)</f>
        <v>0</v>
      </c>
      <c r="V51" s="69">
        <f>IF((D51-Resultados!$F$13)&gt;0,D51-Resultados!$F$13,0)</f>
        <v>0</v>
      </c>
      <c r="W51" s="69">
        <f>IF((E51-Resultados!$G$13)&gt;0,E51-Resultados!$G$13,0)</f>
        <v>0</v>
      </c>
      <c r="X51" s="69">
        <f>IF((F51-Resultados!$H$13)&gt;0,F51-Resultados!$H$13,0)</f>
        <v>0</v>
      </c>
      <c r="Y51" s="69">
        <f>IF((G51-Resultados!$I$13)&gt;0,G51-Resultados!$I$13,0)</f>
        <v>0</v>
      </c>
      <c r="Z51" s="69">
        <f>IF((H51-Resultados!$J$13)&gt;0,H51-Resultados!$J$13,0)</f>
        <v>0</v>
      </c>
      <c r="AA51" s="69">
        <f>IF((I51-Resultados!$K$13)&gt;0,I51-Resultados!$K$13,0)</f>
        <v>0</v>
      </c>
      <c r="AB51" s="69">
        <f>IF((J51-Resultados!$L$13)&gt;0,J51-Resultados!$L$13,0)</f>
        <v>0</v>
      </c>
      <c r="AC51" s="69">
        <f>IF((K51-Resultados!$M$13)&gt;0,K51-Resultados!$M$13,0)</f>
        <v>0</v>
      </c>
      <c r="AD51" s="69">
        <f>IF((L51-Resultados!$N$13)&gt;0,L51-Resultados!$N$13,0)</f>
        <v>0</v>
      </c>
      <c r="AE51" s="69">
        <f>IF((M51-Resultados!$O$13)&gt;0,M51-Resultados!$O$13,0)</f>
        <v>0</v>
      </c>
      <c r="AF51" s="69">
        <f>IF((N51-Resultados!$P$13)&gt;0,N51-Resultados!$P$13,0)</f>
        <v>0</v>
      </c>
      <c r="AG51" s="69">
        <f>IF((O51-Resultados!$Q$13)&gt;0,O51-Resultados!$Q$13,0)</f>
        <v>0</v>
      </c>
      <c r="AH51" s="69">
        <f>IF((P51-Resultados!$R$13)&gt;0,P51-Resultados!$R$13,0)</f>
        <v>0</v>
      </c>
      <c r="AI51" s="69">
        <f>IF((Q51-Resultados!$S$13)&gt;0,Q51-Resultados!$S$13,0)</f>
        <v>0</v>
      </c>
      <c r="AJ51" s="69">
        <f>IF((R51-Resultados!$T$13)&gt;0,R51-Resultados!$T$13,0)</f>
        <v>0</v>
      </c>
      <c r="AK51" s="87">
        <f t="shared" si="21"/>
        <v>0</v>
      </c>
      <c r="AL51" s="88">
        <f t="shared" si="29"/>
        <v>0</v>
      </c>
      <c r="AM51" s="88">
        <f t="shared" si="22"/>
        <v>0</v>
      </c>
      <c r="AN51" s="88"/>
      <c r="AO51" s="332">
        <f>IF((C51-Resultados!$E$14)&gt;0,C51-Resultados!$E$14,0)</f>
        <v>9.189990338631695</v>
      </c>
      <c r="AP51" s="333">
        <f>IF((D51-Resultados!$F$14)&gt;0,D51-Resultados!$F$14,0)</f>
        <v>12.453385276972671</v>
      </c>
      <c r="AQ51" s="333">
        <f>IF((E51-Resultados!$G$14)&gt;0,E51-Resultados!$G$14,0)</f>
        <v>5.7822881496199585</v>
      </c>
      <c r="AR51" s="333">
        <f>IF((F51-Resultados!$H$14)&gt;0,F51-Resultados!$H$14,0)</f>
        <v>2.9768061242158836</v>
      </c>
      <c r="AS51" s="333">
        <f>IF((G51-Resultados!$I$14)&gt;0,G51-Resultados!$I$14,0)</f>
        <v>0</v>
      </c>
      <c r="AT51" s="333">
        <f>IF((H51-Resultados!$J$14)&gt;0,H51-Resultados!$J$14,0)</f>
        <v>0</v>
      </c>
      <c r="AU51" s="333">
        <f>IF((I51-Resultados!$K$14)&gt;0,I51-Resultados!$K$14,0)</f>
        <v>0</v>
      </c>
      <c r="AV51" s="333">
        <f>IF((J51-Resultados!$L$14)&gt;0,J51-Resultados!$L$14,0)</f>
        <v>0</v>
      </c>
      <c r="AW51" s="333">
        <f>IF((K51-Resultados!$M$14)&gt;0,K51-Resultados!$M$14,0)</f>
        <v>0</v>
      </c>
      <c r="AX51" s="333">
        <f>IF((L51-Resultados!$N$14)&gt;0,L51-Resultados!$N$14,0)</f>
        <v>0</v>
      </c>
      <c r="AY51" s="333">
        <f>IF((M51-Resultados!$O$14)&gt;0,M51-Resultados!$O$14,0)</f>
        <v>0</v>
      </c>
      <c r="AZ51" s="333">
        <f>IF((N51-Resultados!$P$14)&gt;0,N51-Resultados!$P$14,0)</f>
        <v>0</v>
      </c>
      <c r="BA51" s="333">
        <f>IF((O51-Resultados!$Q$14)&gt;0,O51-Resultados!$Q$14,0)</f>
        <v>0</v>
      </c>
      <c r="BB51" s="333">
        <f>IF((P51-Resultados!$R$14)&gt;0,P51-Resultados!$R$14,0)</f>
        <v>0</v>
      </c>
      <c r="BC51" s="333">
        <f>IF((Q51-Resultados!$S$14)&gt;0,Q51-Resultados!$S$14,0)</f>
        <v>0</v>
      </c>
      <c r="BD51" s="333">
        <f>IF((R51-Resultados!$T$14)&gt;0,R51-Resultados!$T$14,0)</f>
        <v>0</v>
      </c>
      <c r="BE51" s="90">
        <f t="shared" si="23"/>
        <v>30.402469889440209</v>
      </c>
      <c r="BF51" s="88">
        <f t="shared" si="30"/>
        <v>37</v>
      </c>
      <c r="BG51" s="88">
        <f t="shared" si="24"/>
        <v>15</v>
      </c>
      <c r="BH51" s="88"/>
      <c r="BI51" s="91">
        <f>IF((C51-Resultados!$E$16)&gt;0,C51-Resultados!$E$16,0)</f>
        <v>0</v>
      </c>
      <c r="BJ51" s="89">
        <f>IF((D51-Resultados!$F$16)&gt;0,D51-Resultados!$F$16,0)</f>
        <v>0</v>
      </c>
      <c r="BK51" s="89">
        <f>IF((E51-Resultados!$G$16)&gt;0,E51-Resultados!$G$16,0)</f>
        <v>0</v>
      </c>
      <c r="BL51" s="89">
        <f>IF((F51-Resultados!$H$16)&gt;0,F51-Resultados!$H$16,0)</f>
        <v>0</v>
      </c>
      <c r="BM51" s="89">
        <f>IF((G51-Resultados!$I$16)&gt;0,G51-Resultados!$I$16,0)</f>
        <v>0</v>
      </c>
      <c r="BN51" s="89">
        <f>IF((H51-Resultados!$J$16)&gt;0,H51-Resultados!$J$16,0)</f>
        <v>0</v>
      </c>
      <c r="BO51" s="89">
        <f>IF((I51-Resultados!$K$16)&gt;0,I51-Resultados!$K$16,0)</f>
        <v>0</v>
      </c>
      <c r="BP51" s="89">
        <f>IF((J51-Resultados!$L$16)&gt;0,J51-Resultados!$L$16,0)</f>
        <v>0</v>
      </c>
      <c r="BQ51" s="89">
        <f>IF((K51-Resultados!$M$16)&gt;0,K51-Resultados!$M$16,0)</f>
        <v>0</v>
      </c>
      <c r="BR51" s="89">
        <f>IF((L51-Resultados!$N$16)&gt;0,L51-Resultados!$N$16,0)</f>
        <v>0</v>
      </c>
      <c r="BS51" s="89">
        <f>IF((M51-Resultados!$O$16)&gt;0,M51-Resultados!$O$16,0)</f>
        <v>0</v>
      </c>
      <c r="BT51" s="89">
        <f>IF((N51-Resultados!$P$16)&gt;0,N51-Resultados!$P$16,0)</f>
        <v>0</v>
      </c>
      <c r="BU51" s="89">
        <f>IF((O51-Resultados!$Q$16)&gt;0,O51-Resultados!$Q$16,0)</f>
        <v>0</v>
      </c>
      <c r="BV51" s="89">
        <f>IF((P51-Resultados!$R$16)&gt;0,P51-Resultados!$R$16,0)</f>
        <v>0</v>
      </c>
      <c r="BW51" s="89">
        <f>IF((Q51-Resultados!$S$16)&gt;0,Q51-Resultados!$S$16,0)</f>
        <v>0</v>
      </c>
      <c r="BX51" s="89">
        <f>IF((R51-Resultados!$T$16)&gt;0,R51-Resultados!$T$16,0)</f>
        <v>0</v>
      </c>
      <c r="BY51" s="90">
        <f t="shared" si="25"/>
        <v>0</v>
      </c>
      <c r="BZ51" s="88">
        <f t="shared" si="31"/>
        <v>0</v>
      </c>
      <c r="CA51" s="88">
        <f t="shared" si="26"/>
        <v>0</v>
      </c>
      <c r="CB51" s="88"/>
      <c r="CC51" s="91">
        <f>IF((C51-Resultados!$E$17)&gt;0,C51-Resultados!$E$17,0)</f>
        <v>7.1217315783131951</v>
      </c>
      <c r="CD51" s="89">
        <f>IF((D51-Resultados!$F$17)&gt;0,D51-Resultados!$F$17,0)</f>
        <v>10.385126516654179</v>
      </c>
      <c r="CE51" s="89">
        <f>IF((E51-Resultados!$G$17)&gt;0,E51-Resultados!$G$17,0)</f>
        <v>3.7140293893014729</v>
      </c>
      <c r="CF51" s="89">
        <f>IF((F51-Resultados!$H$17)&gt;0,F51-Resultados!$H$17,0)</f>
        <v>0.90854736389739088</v>
      </c>
      <c r="CG51" s="89">
        <f>IF((G51-Resultados!$I$17)&gt;0,G51-Resultados!$I$17,0)</f>
        <v>0</v>
      </c>
      <c r="CH51" s="89">
        <f>IF((H51-Resultados!$J$17)&gt;0,H51-Resultados!$J$17,0)</f>
        <v>0</v>
      </c>
      <c r="CI51" s="89">
        <f>IF((I51-Resultados!$K$17)&gt;0,I51-Resultados!$K$17,0)</f>
        <v>0</v>
      </c>
      <c r="CJ51" s="89">
        <f>IF((J51-Resultados!$L$17)&gt;0,J51-Resultados!$L$17,0)</f>
        <v>0</v>
      </c>
      <c r="CK51" s="89">
        <f>IF((K51-Resultados!$M$17)&gt;0,K51-Resultados!$M$17,0)</f>
        <v>0</v>
      </c>
      <c r="CL51" s="89">
        <f>IF((L51-Resultados!$N$17)&gt;0,L51-Resultados!$N$17,0)</f>
        <v>0</v>
      </c>
      <c r="CM51" s="89">
        <f>IF((M51-Resultados!$O$17)&gt;0,M51-Resultados!$O$17,0)</f>
        <v>0</v>
      </c>
      <c r="CN51" s="89">
        <f>IF((N51-Resultados!$P$17)&gt;0,N51-Resultados!$P$17,0)</f>
        <v>0</v>
      </c>
      <c r="CO51" s="89">
        <f>IF((O51-Resultados!$Q$17)&gt;0,O51-Resultados!$Q$17,0)</f>
        <v>0</v>
      </c>
      <c r="CP51" s="89">
        <f>IF((P51-Resultados!$R$17)&gt;0,P51-Resultados!$R$17,0)</f>
        <v>0</v>
      </c>
      <c r="CQ51" s="89">
        <f>IF((Q51-Resultados!$S$17)&gt;0,Q51-Resultados!$S$17,0)</f>
        <v>0</v>
      </c>
      <c r="CR51" s="89">
        <f>IF((R51-Resultados!$T$17)&gt;0,R51-Resultados!$T$17,0)</f>
        <v>0</v>
      </c>
      <c r="CS51" s="90">
        <f t="shared" si="27"/>
        <v>22.129434848166238</v>
      </c>
      <c r="CT51" s="88">
        <f t="shared" si="32"/>
        <v>0</v>
      </c>
      <c r="CU51" s="88">
        <f t="shared" si="28"/>
        <v>0</v>
      </c>
    </row>
    <row r="52" spans="1:99" ht="14.25">
      <c r="A52" s="71"/>
      <c r="B52" s="83">
        <v>16</v>
      </c>
      <c r="C52" s="92">
        <f t="shared" si="33"/>
        <v>17</v>
      </c>
      <c r="D52" s="93">
        <f t="shared" si="34"/>
        <v>20</v>
      </c>
      <c r="E52" s="93">
        <f t="shared" si="35"/>
        <v>23</v>
      </c>
      <c r="F52" s="93">
        <f t="shared" si="36"/>
        <v>26</v>
      </c>
      <c r="G52" s="93">
        <f t="shared" si="37"/>
        <v>29</v>
      </c>
      <c r="H52" s="93">
        <f t="shared" si="38"/>
        <v>32</v>
      </c>
      <c r="I52" s="93">
        <f t="shared" si="39"/>
        <v>35</v>
      </c>
      <c r="J52" s="93">
        <f t="shared" si="40"/>
        <v>36</v>
      </c>
      <c r="K52" s="93">
        <f t="shared" si="41"/>
        <v>37</v>
      </c>
      <c r="L52" s="93">
        <f t="shared" si="42"/>
        <v>38</v>
      </c>
      <c r="M52" s="93">
        <f t="shared" si="43"/>
        <v>39</v>
      </c>
      <c r="N52" s="93">
        <f t="shared" si="44"/>
        <v>40</v>
      </c>
      <c r="O52" s="93">
        <f t="shared" si="45"/>
        <v>40</v>
      </c>
      <c r="P52" s="93">
        <f t="shared" si="46"/>
        <v>40</v>
      </c>
      <c r="Q52" s="93">
        <f t="shared" si="47"/>
        <v>40</v>
      </c>
      <c r="R52" s="93">
        <f t="shared" si="48"/>
        <v>40</v>
      </c>
      <c r="S52" s="94">
        <f t="shared" si="49"/>
        <v>40</v>
      </c>
      <c r="U52" s="69">
        <f>IF((C52-Resultados!$E$13)&gt;0,C52-Resultados!$E$13,0)</f>
        <v>0</v>
      </c>
      <c r="V52" s="69">
        <f>IF((D52-Resultados!$F$13)&gt;0,D52-Resultados!$F$13,0)</f>
        <v>0</v>
      </c>
      <c r="W52" s="69">
        <f>IF((E52-Resultados!$G$13)&gt;0,E52-Resultados!$G$13,0)</f>
        <v>0</v>
      </c>
      <c r="X52" s="69">
        <f>IF((F52-Resultados!$H$13)&gt;0,F52-Resultados!$H$13,0)</f>
        <v>0</v>
      </c>
      <c r="Y52" s="69">
        <f>IF((G52-Resultados!$I$13)&gt;0,G52-Resultados!$I$13,0)</f>
        <v>0</v>
      </c>
      <c r="Z52" s="69">
        <f>IF((H52-Resultados!$J$13)&gt;0,H52-Resultados!$J$13,0)</f>
        <v>0</v>
      </c>
      <c r="AA52" s="69">
        <f>IF((I52-Resultados!$K$13)&gt;0,I52-Resultados!$K$13,0)</f>
        <v>0</v>
      </c>
      <c r="AB52" s="69">
        <f>IF((J52-Resultados!$L$13)&gt;0,J52-Resultados!$L$13,0)</f>
        <v>0</v>
      </c>
      <c r="AC52" s="69">
        <f>IF((K52-Resultados!$M$13)&gt;0,K52-Resultados!$M$13,0)</f>
        <v>0</v>
      </c>
      <c r="AD52" s="69">
        <f>IF((L52-Resultados!$N$13)&gt;0,L52-Resultados!$N$13,0)</f>
        <v>0</v>
      </c>
      <c r="AE52" s="69">
        <f>IF((M52-Resultados!$O$13)&gt;0,M52-Resultados!$O$13,0)</f>
        <v>0</v>
      </c>
      <c r="AF52" s="69">
        <f>IF((N52-Resultados!$P$13)&gt;0,N52-Resultados!$P$13,0)</f>
        <v>0</v>
      </c>
      <c r="AG52" s="69">
        <f>IF((O52-Resultados!$Q$13)&gt;0,O52-Resultados!$Q$13,0)</f>
        <v>0</v>
      </c>
      <c r="AH52" s="69">
        <f>IF((P52-Resultados!$R$13)&gt;0,P52-Resultados!$R$13,0)</f>
        <v>0</v>
      </c>
      <c r="AI52" s="69">
        <f>IF((Q52-Resultados!$S$13)&gt;0,Q52-Resultados!$S$13,0)</f>
        <v>0</v>
      </c>
      <c r="AJ52" s="69">
        <f>IF((R52-Resultados!$T$13)&gt;0,R52-Resultados!$T$13,0)</f>
        <v>0</v>
      </c>
      <c r="AK52" s="87">
        <f t="shared" si="21"/>
        <v>0</v>
      </c>
      <c r="AL52" s="88">
        <f t="shared" si="29"/>
        <v>0</v>
      </c>
      <c r="AM52" s="88">
        <f t="shared" si="22"/>
        <v>0</v>
      </c>
      <c r="AN52" s="88"/>
      <c r="AO52" s="332">
        <f>IF((C52-Resultados!$E$14)&gt;0,C52-Resultados!$E$14,0)</f>
        <v>8.189990338631695</v>
      </c>
      <c r="AP52" s="333">
        <f>IF((D52-Resultados!$F$14)&gt;0,D52-Resultados!$F$14,0)</f>
        <v>11.453385276972671</v>
      </c>
      <c r="AQ52" s="333">
        <f>IF((E52-Resultados!$G$14)&gt;0,E52-Resultados!$G$14,0)</f>
        <v>4.7822881496199585</v>
      </c>
      <c r="AR52" s="333">
        <f>IF((F52-Resultados!$H$14)&gt;0,F52-Resultados!$H$14,0)</f>
        <v>1.9768061242158836</v>
      </c>
      <c r="AS52" s="333">
        <f>IF((G52-Resultados!$I$14)&gt;0,G52-Resultados!$I$14,0)</f>
        <v>0</v>
      </c>
      <c r="AT52" s="333">
        <f>IF((H52-Resultados!$J$14)&gt;0,H52-Resultados!$J$14,0)</f>
        <v>0</v>
      </c>
      <c r="AU52" s="333">
        <f>IF((I52-Resultados!$K$14)&gt;0,I52-Resultados!$K$14,0)</f>
        <v>0</v>
      </c>
      <c r="AV52" s="333">
        <f>IF((J52-Resultados!$L$14)&gt;0,J52-Resultados!$L$14,0)</f>
        <v>0</v>
      </c>
      <c r="AW52" s="333">
        <f>IF((K52-Resultados!$M$14)&gt;0,K52-Resultados!$M$14,0)</f>
        <v>0</v>
      </c>
      <c r="AX52" s="333">
        <f>IF((L52-Resultados!$N$14)&gt;0,L52-Resultados!$N$14,0)</f>
        <v>0</v>
      </c>
      <c r="AY52" s="333">
        <f>IF((M52-Resultados!$O$14)&gt;0,M52-Resultados!$O$14,0)</f>
        <v>0</v>
      </c>
      <c r="AZ52" s="333">
        <f>IF((N52-Resultados!$P$14)&gt;0,N52-Resultados!$P$14,0)</f>
        <v>0</v>
      </c>
      <c r="BA52" s="333">
        <f>IF((O52-Resultados!$Q$14)&gt;0,O52-Resultados!$Q$14,0)</f>
        <v>0</v>
      </c>
      <c r="BB52" s="333">
        <f>IF((P52-Resultados!$R$14)&gt;0,P52-Resultados!$R$14,0)</f>
        <v>0</v>
      </c>
      <c r="BC52" s="333">
        <f>IF((Q52-Resultados!$S$14)&gt;0,Q52-Resultados!$S$14,0)</f>
        <v>0</v>
      </c>
      <c r="BD52" s="333">
        <f>IF((R52-Resultados!$T$14)&gt;0,R52-Resultados!$T$14,0)</f>
        <v>0</v>
      </c>
      <c r="BE52" s="90">
        <f t="shared" si="23"/>
        <v>26.402469889440209</v>
      </c>
      <c r="BF52" s="88">
        <f t="shared" si="30"/>
        <v>0</v>
      </c>
      <c r="BG52" s="88">
        <f t="shared" si="24"/>
        <v>0</v>
      </c>
      <c r="BH52" s="88"/>
      <c r="BI52" s="91">
        <f>IF((C52-Resultados!$E$16)&gt;0,C52-Resultados!$E$16,0)</f>
        <v>0</v>
      </c>
      <c r="BJ52" s="89">
        <f>IF((D52-Resultados!$F$16)&gt;0,D52-Resultados!$F$16,0)</f>
        <v>0</v>
      </c>
      <c r="BK52" s="89">
        <f>IF((E52-Resultados!$G$16)&gt;0,E52-Resultados!$G$16,0)</f>
        <v>0</v>
      </c>
      <c r="BL52" s="89">
        <f>IF((F52-Resultados!$H$16)&gt;0,F52-Resultados!$H$16,0)</f>
        <v>0</v>
      </c>
      <c r="BM52" s="89">
        <f>IF((G52-Resultados!$I$16)&gt;0,G52-Resultados!$I$16,0)</f>
        <v>0</v>
      </c>
      <c r="BN52" s="89">
        <f>IF((H52-Resultados!$J$16)&gt;0,H52-Resultados!$J$16,0)</f>
        <v>0</v>
      </c>
      <c r="BO52" s="89">
        <f>IF((I52-Resultados!$K$16)&gt;0,I52-Resultados!$K$16,0)</f>
        <v>0</v>
      </c>
      <c r="BP52" s="89">
        <f>IF((J52-Resultados!$L$16)&gt;0,J52-Resultados!$L$16,0)</f>
        <v>0</v>
      </c>
      <c r="BQ52" s="89">
        <f>IF((K52-Resultados!$M$16)&gt;0,K52-Resultados!$M$16,0)</f>
        <v>0</v>
      </c>
      <c r="BR52" s="89">
        <f>IF((L52-Resultados!$N$16)&gt;0,L52-Resultados!$N$16,0)</f>
        <v>0</v>
      </c>
      <c r="BS52" s="89">
        <f>IF((M52-Resultados!$O$16)&gt;0,M52-Resultados!$O$16,0)</f>
        <v>0</v>
      </c>
      <c r="BT52" s="89">
        <f>IF((N52-Resultados!$P$16)&gt;0,N52-Resultados!$P$16,0)</f>
        <v>0</v>
      </c>
      <c r="BU52" s="89">
        <f>IF((O52-Resultados!$Q$16)&gt;0,O52-Resultados!$Q$16,0)</f>
        <v>0</v>
      </c>
      <c r="BV52" s="89">
        <f>IF((P52-Resultados!$R$16)&gt;0,P52-Resultados!$R$16,0)</f>
        <v>0</v>
      </c>
      <c r="BW52" s="89">
        <f>IF((Q52-Resultados!$S$16)&gt;0,Q52-Resultados!$S$16,0)</f>
        <v>0</v>
      </c>
      <c r="BX52" s="89">
        <f>IF((R52-Resultados!$T$16)&gt;0,R52-Resultados!$T$16,0)</f>
        <v>0</v>
      </c>
      <c r="BY52" s="90">
        <f t="shared" si="25"/>
        <v>0</v>
      </c>
      <c r="BZ52" s="88">
        <f t="shared" si="31"/>
        <v>0</v>
      </c>
      <c r="CA52" s="88">
        <f t="shared" si="26"/>
        <v>0</v>
      </c>
      <c r="CB52" s="88"/>
      <c r="CC52" s="91">
        <f>IF((C52-Resultados!$E$17)&gt;0,C52-Resultados!$E$17,0)</f>
        <v>6.1217315783131951</v>
      </c>
      <c r="CD52" s="89">
        <f>IF((D52-Resultados!$F$17)&gt;0,D52-Resultados!$F$17,0)</f>
        <v>9.3851265166541786</v>
      </c>
      <c r="CE52" s="89">
        <f>IF((E52-Resultados!$G$17)&gt;0,E52-Resultados!$G$17,0)</f>
        <v>2.7140293893014729</v>
      </c>
      <c r="CF52" s="89">
        <f>IF((F52-Resultados!$H$17)&gt;0,F52-Resultados!$H$17,0)</f>
        <v>0</v>
      </c>
      <c r="CG52" s="89">
        <f>IF((G52-Resultados!$I$17)&gt;0,G52-Resultados!$I$17,0)</f>
        <v>0</v>
      </c>
      <c r="CH52" s="89">
        <f>IF((H52-Resultados!$J$17)&gt;0,H52-Resultados!$J$17,0)</f>
        <v>0</v>
      </c>
      <c r="CI52" s="89">
        <f>IF((I52-Resultados!$K$17)&gt;0,I52-Resultados!$K$17,0)</f>
        <v>0</v>
      </c>
      <c r="CJ52" s="89">
        <f>IF((J52-Resultados!$L$17)&gt;0,J52-Resultados!$L$17,0)</f>
        <v>0</v>
      </c>
      <c r="CK52" s="89">
        <f>IF((K52-Resultados!$M$17)&gt;0,K52-Resultados!$M$17,0)</f>
        <v>0</v>
      </c>
      <c r="CL52" s="89">
        <f>IF((L52-Resultados!$N$17)&gt;0,L52-Resultados!$N$17,0)</f>
        <v>0</v>
      </c>
      <c r="CM52" s="89">
        <f>IF((M52-Resultados!$O$17)&gt;0,M52-Resultados!$O$17,0)</f>
        <v>0</v>
      </c>
      <c r="CN52" s="89">
        <f>IF((N52-Resultados!$P$17)&gt;0,N52-Resultados!$P$17,0)</f>
        <v>0</v>
      </c>
      <c r="CO52" s="89">
        <f>IF((O52-Resultados!$Q$17)&gt;0,O52-Resultados!$Q$17,0)</f>
        <v>0</v>
      </c>
      <c r="CP52" s="89">
        <f>IF((P52-Resultados!$R$17)&gt;0,P52-Resultados!$R$17,0)</f>
        <v>0</v>
      </c>
      <c r="CQ52" s="89">
        <f>IF((Q52-Resultados!$S$17)&gt;0,Q52-Resultados!$S$17,0)</f>
        <v>0</v>
      </c>
      <c r="CR52" s="89">
        <f>IF((R52-Resultados!$T$17)&gt;0,R52-Resultados!$T$17,0)</f>
        <v>0</v>
      </c>
      <c r="CS52" s="90">
        <f t="shared" si="27"/>
        <v>18.220887484268847</v>
      </c>
      <c r="CT52" s="88">
        <f t="shared" si="32"/>
        <v>0</v>
      </c>
      <c r="CU52" s="88">
        <f t="shared" si="28"/>
        <v>0</v>
      </c>
    </row>
    <row r="53" spans="1:99" ht="14.25">
      <c r="A53" s="71"/>
      <c r="B53" s="83">
        <v>17</v>
      </c>
      <c r="C53" s="92">
        <f t="shared" si="33"/>
        <v>16</v>
      </c>
      <c r="D53" s="93">
        <f t="shared" si="34"/>
        <v>19</v>
      </c>
      <c r="E53" s="93">
        <f t="shared" si="35"/>
        <v>22</v>
      </c>
      <c r="F53" s="93">
        <f t="shared" si="36"/>
        <v>25</v>
      </c>
      <c r="G53" s="93">
        <f t="shared" si="37"/>
        <v>28</v>
      </c>
      <c r="H53" s="93">
        <f t="shared" si="38"/>
        <v>31</v>
      </c>
      <c r="I53" s="93">
        <f t="shared" si="39"/>
        <v>34</v>
      </c>
      <c r="J53" s="93">
        <f t="shared" si="40"/>
        <v>35</v>
      </c>
      <c r="K53" s="93">
        <f t="shared" si="41"/>
        <v>36</v>
      </c>
      <c r="L53" s="93">
        <f t="shared" si="42"/>
        <v>37</v>
      </c>
      <c r="M53" s="93">
        <f t="shared" si="43"/>
        <v>38</v>
      </c>
      <c r="N53" s="93">
        <f t="shared" si="44"/>
        <v>39</v>
      </c>
      <c r="O53" s="93">
        <f t="shared" si="45"/>
        <v>39</v>
      </c>
      <c r="P53" s="93">
        <f t="shared" si="46"/>
        <v>39</v>
      </c>
      <c r="Q53" s="93">
        <f t="shared" si="47"/>
        <v>39</v>
      </c>
      <c r="R53" s="93">
        <f t="shared" si="48"/>
        <v>39</v>
      </c>
      <c r="S53" s="94">
        <f t="shared" si="49"/>
        <v>39</v>
      </c>
      <c r="U53" s="69">
        <f>IF((C53-Resultados!$E$13)&gt;0,C53-Resultados!$E$13,0)</f>
        <v>0</v>
      </c>
      <c r="V53" s="69">
        <f>IF((D53-Resultados!$F$13)&gt;0,D53-Resultados!$F$13,0)</f>
        <v>0</v>
      </c>
      <c r="W53" s="69">
        <f>IF((E53-Resultados!$G$13)&gt;0,E53-Resultados!$G$13,0)</f>
        <v>0</v>
      </c>
      <c r="X53" s="69">
        <f>IF((F53-Resultados!$H$13)&gt;0,F53-Resultados!$H$13,0)</f>
        <v>0</v>
      </c>
      <c r="Y53" s="69">
        <f>IF((G53-Resultados!$I$13)&gt;0,G53-Resultados!$I$13,0)</f>
        <v>0</v>
      </c>
      <c r="Z53" s="69">
        <f>IF((H53-Resultados!$J$13)&gt;0,H53-Resultados!$J$13,0)</f>
        <v>0</v>
      </c>
      <c r="AA53" s="69">
        <f>IF((I53-Resultados!$K$13)&gt;0,I53-Resultados!$K$13,0)</f>
        <v>0</v>
      </c>
      <c r="AB53" s="69">
        <f>IF((J53-Resultados!$L$13)&gt;0,J53-Resultados!$L$13,0)</f>
        <v>0</v>
      </c>
      <c r="AC53" s="69">
        <f>IF((K53-Resultados!$M$13)&gt;0,K53-Resultados!$M$13,0)</f>
        <v>0</v>
      </c>
      <c r="AD53" s="69">
        <f>IF((L53-Resultados!$N$13)&gt;0,L53-Resultados!$N$13,0)</f>
        <v>0</v>
      </c>
      <c r="AE53" s="69">
        <f>IF((M53-Resultados!$O$13)&gt;0,M53-Resultados!$O$13,0)</f>
        <v>0</v>
      </c>
      <c r="AF53" s="69">
        <f>IF((N53-Resultados!$P$13)&gt;0,N53-Resultados!$P$13,0)</f>
        <v>0</v>
      </c>
      <c r="AG53" s="69">
        <f>IF((O53-Resultados!$Q$13)&gt;0,O53-Resultados!$Q$13,0)</f>
        <v>0</v>
      </c>
      <c r="AH53" s="69">
        <f>IF((P53-Resultados!$R$13)&gt;0,P53-Resultados!$R$13,0)</f>
        <v>0</v>
      </c>
      <c r="AI53" s="69">
        <f>IF((Q53-Resultados!$S$13)&gt;0,Q53-Resultados!$S$13,0)</f>
        <v>0</v>
      </c>
      <c r="AJ53" s="69">
        <f>IF((R53-Resultados!$T$13)&gt;0,R53-Resultados!$T$13,0)</f>
        <v>0</v>
      </c>
      <c r="AK53" s="87">
        <f t="shared" si="21"/>
        <v>0</v>
      </c>
      <c r="AL53" s="88">
        <f t="shared" si="29"/>
        <v>0</v>
      </c>
      <c r="AM53" s="88">
        <f t="shared" si="22"/>
        <v>0</v>
      </c>
      <c r="AN53" s="88"/>
      <c r="AO53" s="332">
        <f>IF((C53-Resultados!$E$14)&gt;0,C53-Resultados!$E$14,0)</f>
        <v>7.189990338631695</v>
      </c>
      <c r="AP53" s="333">
        <f>IF((D53-Resultados!$F$14)&gt;0,D53-Resultados!$F$14,0)</f>
        <v>10.453385276972671</v>
      </c>
      <c r="AQ53" s="333">
        <f>IF((E53-Resultados!$G$14)&gt;0,E53-Resultados!$G$14,0)</f>
        <v>3.7822881496199585</v>
      </c>
      <c r="AR53" s="333">
        <f>IF((F53-Resultados!$H$14)&gt;0,F53-Resultados!$H$14,0)</f>
        <v>0.97680612421588364</v>
      </c>
      <c r="AS53" s="333">
        <f>IF((G53-Resultados!$I$14)&gt;0,G53-Resultados!$I$14,0)</f>
        <v>0</v>
      </c>
      <c r="AT53" s="333">
        <f>IF((H53-Resultados!$J$14)&gt;0,H53-Resultados!$J$14,0)</f>
        <v>0</v>
      </c>
      <c r="AU53" s="333">
        <f>IF((I53-Resultados!$K$14)&gt;0,I53-Resultados!$K$14,0)</f>
        <v>0</v>
      </c>
      <c r="AV53" s="333">
        <f>IF((J53-Resultados!$L$14)&gt;0,J53-Resultados!$L$14,0)</f>
        <v>0</v>
      </c>
      <c r="AW53" s="333">
        <f>IF((K53-Resultados!$M$14)&gt;0,K53-Resultados!$M$14,0)</f>
        <v>0</v>
      </c>
      <c r="AX53" s="333">
        <f>IF((L53-Resultados!$N$14)&gt;0,L53-Resultados!$N$14,0)</f>
        <v>0</v>
      </c>
      <c r="AY53" s="333">
        <f>IF((M53-Resultados!$O$14)&gt;0,M53-Resultados!$O$14,0)</f>
        <v>0</v>
      </c>
      <c r="AZ53" s="333">
        <f>IF((N53-Resultados!$P$14)&gt;0,N53-Resultados!$P$14,0)</f>
        <v>0</v>
      </c>
      <c r="BA53" s="333">
        <f>IF((O53-Resultados!$Q$14)&gt;0,O53-Resultados!$Q$14,0)</f>
        <v>0</v>
      </c>
      <c r="BB53" s="333">
        <f>IF((P53-Resultados!$R$14)&gt;0,P53-Resultados!$R$14,0)</f>
        <v>0</v>
      </c>
      <c r="BC53" s="333">
        <f>IF((Q53-Resultados!$S$14)&gt;0,Q53-Resultados!$S$14,0)</f>
        <v>0</v>
      </c>
      <c r="BD53" s="333">
        <f>IF((R53-Resultados!$T$14)&gt;0,R53-Resultados!$T$14,0)</f>
        <v>0</v>
      </c>
      <c r="BE53" s="90">
        <f t="shared" si="23"/>
        <v>22.402469889440209</v>
      </c>
      <c r="BF53" s="88">
        <f t="shared" si="30"/>
        <v>0</v>
      </c>
      <c r="BG53" s="88">
        <f t="shared" si="24"/>
        <v>0</v>
      </c>
      <c r="BH53" s="88"/>
      <c r="BI53" s="91">
        <f>IF((C53-Resultados!$E$16)&gt;0,C53-Resultados!$E$16,0)</f>
        <v>0</v>
      </c>
      <c r="BJ53" s="89">
        <f>IF((D53-Resultados!$F$16)&gt;0,D53-Resultados!$F$16,0)</f>
        <v>0</v>
      </c>
      <c r="BK53" s="89">
        <f>IF((E53-Resultados!$G$16)&gt;0,E53-Resultados!$G$16,0)</f>
        <v>0</v>
      </c>
      <c r="BL53" s="89">
        <f>IF((F53-Resultados!$H$16)&gt;0,F53-Resultados!$H$16,0)</f>
        <v>0</v>
      </c>
      <c r="BM53" s="89">
        <f>IF((G53-Resultados!$I$16)&gt;0,G53-Resultados!$I$16,0)</f>
        <v>0</v>
      </c>
      <c r="BN53" s="89">
        <f>IF((H53-Resultados!$J$16)&gt;0,H53-Resultados!$J$16,0)</f>
        <v>0</v>
      </c>
      <c r="BO53" s="89">
        <f>IF((I53-Resultados!$K$16)&gt;0,I53-Resultados!$K$16,0)</f>
        <v>0</v>
      </c>
      <c r="BP53" s="89">
        <f>IF((J53-Resultados!$L$16)&gt;0,J53-Resultados!$L$16,0)</f>
        <v>0</v>
      </c>
      <c r="BQ53" s="89">
        <f>IF((K53-Resultados!$M$16)&gt;0,K53-Resultados!$M$16,0)</f>
        <v>0</v>
      </c>
      <c r="BR53" s="89">
        <f>IF((L53-Resultados!$N$16)&gt;0,L53-Resultados!$N$16,0)</f>
        <v>0</v>
      </c>
      <c r="BS53" s="89">
        <f>IF((M53-Resultados!$O$16)&gt;0,M53-Resultados!$O$16,0)</f>
        <v>0</v>
      </c>
      <c r="BT53" s="89">
        <f>IF((N53-Resultados!$P$16)&gt;0,N53-Resultados!$P$16,0)</f>
        <v>0</v>
      </c>
      <c r="BU53" s="89">
        <f>IF((O53-Resultados!$Q$16)&gt;0,O53-Resultados!$Q$16,0)</f>
        <v>0</v>
      </c>
      <c r="BV53" s="89">
        <f>IF((P53-Resultados!$R$16)&gt;0,P53-Resultados!$R$16,0)</f>
        <v>0</v>
      </c>
      <c r="BW53" s="89">
        <f>IF((Q53-Resultados!$S$16)&gt;0,Q53-Resultados!$S$16,0)</f>
        <v>0</v>
      </c>
      <c r="BX53" s="89">
        <f>IF((R53-Resultados!$T$16)&gt;0,R53-Resultados!$T$16,0)</f>
        <v>0</v>
      </c>
      <c r="BY53" s="90">
        <f t="shared" si="25"/>
        <v>0</v>
      </c>
      <c r="BZ53" s="88">
        <f t="shared" si="31"/>
        <v>0</v>
      </c>
      <c r="CA53" s="88">
        <f t="shared" si="26"/>
        <v>0</v>
      </c>
      <c r="CB53" s="88"/>
      <c r="CC53" s="91">
        <f>IF((C53-Resultados!$E$17)&gt;0,C53-Resultados!$E$17,0)</f>
        <v>5.1217315783131951</v>
      </c>
      <c r="CD53" s="89">
        <f>IF((D53-Resultados!$F$17)&gt;0,D53-Resultados!$F$17,0)</f>
        <v>8.3851265166541786</v>
      </c>
      <c r="CE53" s="89">
        <f>IF((E53-Resultados!$G$17)&gt;0,E53-Resultados!$G$17,0)</f>
        <v>1.7140293893014729</v>
      </c>
      <c r="CF53" s="89">
        <f>IF((F53-Resultados!$H$17)&gt;0,F53-Resultados!$H$17,0)</f>
        <v>0</v>
      </c>
      <c r="CG53" s="89">
        <f>IF((G53-Resultados!$I$17)&gt;0,G53-Resultados!$I$17,0)</f>
        <v>0</v>
      </c>
      <c r="CH53" s="89">
        <f>IF((H53-Resultados!$J$17)&gt;0,H53-Resultados!$J$17,0)</f>
        <v>0</v>
      </c>
      <c r="CI53" s="89">
        <f>IF((I53-Resultados!$K$17)&gt;0,I53-Resultados!$K$17,0)</f>
        <v>0</v>
      </c>
      <c r="CJ53" s="89">
        <f>IF((J53-Resultados!$L$17)&gt;0,J53-Resultados!$L$17,0)</f>
        <v>0</v>
      </c>
      <c r="CK53" s="89">
        <f>IF((K53-Resultados!$M$17)&gt;0,K53-Resultados!$M$17,0)</f>
        <v>0</v>
      </c>
      <c r="CL53" s="89">
        <f>IF((L53-Resultados!$N$17)&gt;0,L53-Resultados!$N$17,0)</f>
        <v>0</v>
      </c>
      <c r="CM53" s="89">
        <f>IF((M53-Resultados!$O$17)&gt;0,M53-Resultados!$O$17,0)</f>
        <v>0</v>
      </c>
      <c r="CN53" s="89">
        <f>IF((N53-Resultados!$P$17)&gt;0,N53-Resultados!$P$17,0)</f>
        <v>0</v>
      </c>
      <c r="CO53" s="89">
        <f>IF((O53-Resultados!$Q$17)&gt;0,O53-Resultados!$Q$17,0)</f>
        <v>0</v>
      </c>
      <c r="CP53" s="89">
        <f>IF((P53-Resultados!$R$17)&gt;0,P53-Resultados!$R$17,0)</f>
        <v>0</v>
      </c>
      <c r="CQ53" s="89">
        <f>IF((Q53-Resultados!$S$17)&gt;0,Q53-Resultados!$S$17,0)</f>
        <v>0</v>
      </c>
      <c r="CR53" s="89">
        <f>IF((R53-Resultados!$T$17)&gt;0,R53-Resultados!$T$17,0)</f>
        <v>0</v>
      </c>
      <c r="CS53" s="90">
        <f t="shared" si="27"/>
        <v>15.220887484268847</v>
      </c>
      <c r="CT53" s="88">
        <f t="shared" si="32"/>
        <v>0</v>
      </c>
      <c r="CU53" s="88">
        <f t="shared" si="28"/>
        <v>0</v>
      </c>
    </row>
    <row r="54" spans="1:99" ht="14.25">
      <c r="A54" s="71"/>
      <c r="B54" s="83">
        <v>18</v>
      </c>
      <c r="C54" s="92">
        <f t="shared" si="33"/>
        <v>15</v>
      </c>
      <c r="D54" s="93">
        <f t="shared" si="34"/>
        <v>18</v>
      </c>
      <c r="E54" s="93">
        <f t="shared" si="35"/>
        <v>21</v>
      </c>
      <c r="F54" s="93">
        <f t="shared" si="36"/>
        <v>24</v>
      </c>
      <c r="G54" s="93">
        <f t="shared" si="37"/>
        <v>27</v>
      </c>
      <c r="H54" s="93">
        <f t="shared" si="38"/>
        <v>30</v>
      </c>
      <c r="I54" s="93">
        <f t="shared" si="39"/>
        <v>33</v>
      </c>
      <c r="J54" s="93">
        <f t="shared" si="40"/>
        <v>34</v>
      </c>
      <c r="K54" s="93">
        <f t="shared" si="41"/>
        <v>35</v>
      </c>
      <c r="L54" s="93">
        <f t="shared" si="42"/>
        <v>36</v>
      </c>
      <c r="M54" s="93">
        <f t="shared" si="43"/>
        <v>37</v>
      </c>
      <c r="N54" s="93">
        <f t="shared" si="44"/>
        <v>38</v>
      </c>
      <c r="O54" s="93">
        <f t="shared" si="45"/>
        <v>38</v>
      </c>
      <c r="P54" s="93">
        <f t="shared" si="46"/>
        <v>38</v>
      </c>
      <c r="Q54" s="93">
        <f t="shared" si="47"/>
        <v>38</v>
      </c>
      <c r="R54" s="93">
        <f t="shared" si="48"/>
        <v>38</v>
      </c>
      <c r="S54" s="94">
        <f t="shared" si="49"/>
        <v>38</v>
      </c>
      <c r="U54" s="69">
        <f>IF((C54-Resultados!$E$13)&gt;0,C54-Resultados!$E$13,0)</f>
        <v>0</v>
      </c>
      <c r="V54" s="69">
        <f>IF((D54-Resultados!$F$13)&gt;0,D54-Resultados!$F$13,0)</f>
        <v>0</v>
      </c>
      <c r="W54" s="69">
        <f>IF((E54-Resultados!$G$13)&gt;0,E54-Resultados!$G$13,0)</f>
        <v>0</v>
      </c>
      <c r="X54" s="69">
        <f>IF((F54-Resultados!$H$13)&gt;0,F54-Resultados!$H$13,0)</f>
        <v>0</v>
      </c>
      <c r="Y54" s="69">
        <f>IF((G54-Resultados!$I$13)&gt;0,G54-Resultados!$I$13,0)</f>
        <v>0</v>
      </c>
      <c r="Z54" s="69">
        <f>IF((H54-Resultados!$J$13)&gt;0,H54-Resultados!$J$13,0)</f>
        <v>0</v>
      </c>
      <c r="AA54" s="69">
        <f>IF((I54-Resultados!$K$13)&gt;0,I54-Resultados!$K$13,0)</f>
        <v>0</v>
      </c>
      <c r="AB54" s="69">
        <f>IF((J54-Resultados!$L$13)&gt;0,J54-Resultados!$L$13,0)</f>
        <v>0</v>
      </c>
      <c r="AC54" s="69">
        <f>IF((K54-Resultados!$M$13)&gt;0,K54-Resultados!$M$13,0)</f>
        <v>0</v>
      </c>
      <c r="AD54" s="69">
        <f>IF((L54-Resultados!$N$13)&gt;0,L54-Resultados!$N$13,0)</f>
        <v>0</v>
      </c>
      <c r="AE54" s="69">
        <f>IF((M54-Resultados!$O$13)&gt;0,M54-Resultados!$O$13,0)</f>
        <v>0</v>
      </c>
      <c r="AF54" s="69">
        <f>IF((N54-Resultados!$P$13)&gt;0,N54-Resultados!$P$13,0)</f>
        <v>0</v>
      </c>
      <c r="AG54" s="69">
        <f>IF((O54-Resultados!$Q$13)&gt;0,O54-Resultados!$Q$13,0)</f>
        <v>0</v>
      </c>
      <c r="AH54" s="69">
        <f>IF((P54-Resultados!$R$13)&gt;0,P54-Resultados!$R$13,0)</f>
        <v>0</v>
      </c>
      <c r="AI54" s="69">
        <f>IF((Q54-Resultados!$S$13)&gt;0,Q54-Resultados!$S$13,0)</f>
        <v>0</v>
      </c>
      <c r="AJ54" s="69">
        <f>IF((R54-Resultados!$T$13)&gt;0,R54-Resultados!$T$13,0)</f>
        <v>0</v>
      </c>
      <c r="AK54" s="87">
        <f t="shared" si="21"/>
        <v>0</v>
      </c>
      <c r="AL54" s="88">
        <f t="shared" si="29"/>
        <v>0</v>
      </c>
      <c r="AM54" s="88">
        <f t="shared" si="22"/>
        <v>0</v>
      </c>
      <c r="AN54" s="88"/>
      <c r="AO54" s="332">
        <f>IF((C54-Resultados!$E$14)&gt;0,C54-Resultados!$E$14,0)</f>
        <v>6.189990338631695</v>
      </c>
      <c r="AP54" s="333">
        <f>IF((D54-Resultados!$F$14)&gt;0,D54-Resultados!$F$14,0)</f>
        <v>9.4533852769726714</v>
      </c>
      <c r="AQ54" s="333">
        <f>IF((E54-Resultados!$G$14)&gt;0,E54-Resultados!$G$14,0)</f>
        <v>2.7822881496199585</v>
      </c>
      <c r="AR54" s="333">
        <f>IF((F54-Resultados!$H$14)&gt;0,F54-Resultados!$H$14,0)</f>
        <v>0</v>
      </c>
      <c r="AS54" s="333">
        <f>IF((G54-Resultados!$I$14)&gt;0,G54-Resultados!$I$14,0)</f>
        <v>0</v>
      </c>
      <c r="AT54" s="333">
        <f>IF((H54-Resultados!$J$14)&gt;0,H54-Resultados!$J$14,0)</f>
        <v>0</v>
      </c>
      <c r="AU54" s="333">
        <f>IF((I54-Resultados!$K$14)&gt;0,I54-Resultados!$K$14,0)</f>
        <v>0</v>
      </c>
      <c r="AV54" s="333">
        <f>IF((J54-Resultados!$L$14)&gt;0,J54-Resultados!$L$14,0)</f>
        <v>0</v>
      </c>
      <c r="AW54" s="333">
        <f>IF((K54-Resultados!$M$14)&gt;0,K54-Resultados!$M$14,0)</f>
        <v>0</v>
      </c>
      <c r="AX54" s="333">
        <f>IF((L54-Resultados!$N$14)&gt;0,L54-Resultados!$N$14,0)</f>
        <v>0</v>
      </c>
      <c r="AY54" s="333">
        <f>IF((M54-Resultados!$O$14)&gt;0,M54-Resultados!$O$14,0)</f>
        <v>0</v>
      </c>
      <c r="AZ54" s="333">
        <f>IF((N54-Resultados!$P$14)&gt;0,N54-Resultados!$P$14,0)</f>
        <v>0</v>
      </c>
      <c r="BA54" s="333">
        <f>IF((O54-Resultados!$Q$14)&gt;0,O54-Resultados!$Q$14,0)</f>
        <v>0</v>
      </c>
      <c r="BB54" s="333">
        <f>IF((P54-Resultados!$R$14)&gt;0,P54-Resultados!$R$14,0)</f>
        <v>0</v>
      </c>
      <c r="BC54" s="333">
        <f>IF((Q54-Resultados!$S$14)&gt;0,Q54-Resultados!$S$14,0)</f>
        <v>0</v>
      </c>
      <c r="BD54" s="333">
        <f>IF((R54-Resultados!$T$14)&gt;0,R54-Resultados!$T$14,0)</f>
        <v>0</v>
      </c>
      <c r="BE54" s="90">
        <f t="shared" si="23"/>
        <v>18.425663765224325</v>
      </c>
      <c r="BF54" s="88">
        <f t="shared" si="30"/>
        <v>0</v>
      </c>
      <c r="BG54" s="88">
        <f t="shared" si="24"/>
        <v>0</v>
      </c>
      <c r="BH54" s="88"/>
      <c r="BI54" s="91">
        <f>IF((C54-Resultados!$E$16)&gt;0,C54-Resultados!$E$16,0)</f>
        <v>0</v>
      </c>
      <c r="BJ54" s="89">
        <f>IF((D54-Resultados!$F$16)&gt;0,D54-Resultados!$F$16,0)</f>
        <v>0</v>
      </c>
      <c r="BK54" s="89">
        <f>IF((E54-Resultados!$G$16)&gt;0,E54-Resultados!$G$16,0)</f>
        <v>0</v>
      </c>
      <c r="BL54" s="89">
        <f>IF((F54-Resultados!$H$16)&gt;0,F54-Resultados!$H$16,0)</f>
        <v>0</v>
      </c>
      <c r="BM54" s="89">
        <f>IF((G54-Resultados!$I$16)&gt;0,G54-Resultados!$I$16,0)</f>
        <v>0</v>
      </c>
      <c r="BN54" s="89">
        <f>IF((H54-Resultados!$J$16)&gt;0,H54-Resultados!$J$16,0)</f>
        <v>0</v>
      </c>
      <c r="BO54" s="89">
        <f>IF((I54-Resultados!$K$16)&gt;0,I54-Resultados!$K$16,0)</f>
        <v>0</v>
      </c>
      <c r="BP54" s="89">
        <f>IF((J54-Resultados!$L$16)&gt;0,J54-Resultados!$L$16,0)</f>
        <v>0</v>
      </c>
      <c r="BQ54" s="89">
        <f>IF((K54-Resultados!$M$16)&gt;0,K54-Resultados!$M$16,0)</f>
        <v>0</v>
      </c>
      <c r="BR54" s="89">
        <f>IF((L54-Resultados!$N$16)&gt;0,L54-Resultados!$N$16,0)</f>
        <v>0</v>
      </c>
      <c r="BS54" s="89">
        <f>IF((M54-Resultados!$O$16)&gt;0,M54-Resultados!$O$16,0)</f>
        <v>0</v>
      </c>
      <c r="BT54" s="89">
        <f>IF((N54-Resultados!$P$16)&gt;0,N54-Resultados!$P$16,0)</f>
        <v>0</v>
      </c>
      <c r="BU54" s="89">
        <f>IF((O54-Resultados!$Q$16)&gt;0,O54-Resultados!$Q$16,0)</f>
        <v>0</v>
      </c>
      <c r="BV54" s="89">
        <f>IF((P54-Resultados!$R$16)&gt;0,P54-Resultados!$R$16,0)</f>
        <v>0</v>
      </c>
      <c r="BW54" s="89">
        <f>IF((Q54-Resultados!$S$16)&gt;0,Q54-Resultados!$S$16,0)</f>
        <v>0</v>
      </c>
      <c r="BX54" s="89">
        <f>IF((R54-Resultados!$T$16)&gt;0,R54-Resultados!$T$16,0)</f>
        <v>0</v>
      </c>
      <c r="BY54" s="90">
        <f t="shared" si="25"/>
        <v>0</v>
      </c>
      <c r="BZ54" s="88">
        <f t="shared" si="31"/>
        <v>0</v>
      </c>
      <c r="CA54" s="88">
        <f t="shared" si="26"/>
        <v>0</v>
      </c>
      <c r="CB54" s="88"/>
      <c r="CC54" s="91">
        <f>IF((C54-Resultados!$E$17)&gt;0,C54-Resultados!$E$17,0)</f>
        <v>4.1217315783131951</v>
      </c>
      <c r="CD54" s="89">
        <f>IF((D54-Resultados!$F$17)&gt;0,D54-Resultados!$F$17,0)</f>
        <v>7.3851265166541786</v>
      </c>
      <c r="CE54" s="89">
        <f>IF((E54-Resultados!$G$17)&gt;0,E54-Resultados!$G$17,0)</f>
        <v>0.71402938930147286</v>
      </c>
      <c r="CF54" s="89">
        <f>IF((F54-Resultados!$H$17)&gt;0,F54-Resultados!$H$17,0)</f>
        <v>0</v>
      </c>
      <c r="CG54" s="89">
        <f>IF((G54-Resultados!$I$17)&gt;0,G54-Resultados!$I$17,0)</f>
        <v>0</v>
      </c>
      <c r="CH54" s="89">
        <f>IF((H54-Resultados!$J$17)&gt;0,H54-Resultados!$J$17,0)</f>
        <v>0</v>
      </c>
      <c r="CI54" s="89">
        <f>IF((I54-Resultados!$K$17)&gt;0,I54-Resultados!$K$17,0)</f>
        <v>0</v>
      </c>
      <c r="CJ54" s="89">
        <f>IF((J54-Resultados!$L$17)&gt;0,J54-Resultados!$L$17,0)</f>
        <v>0</v>
      </c>
      <c r="CK54" s="89">
        <f>IF((K54-Resultados!$M$17)&gt;0,K54-Resultados!$M$17,0)</f>
        <v>0</v>
      </c>
      <c r="CL54" s="89">
        <f>IF((L54-Resultados!$N$17)&gt;0,L54-Resultados!$N$17,0)</f>
        <v>0</v>
      </c>
      <c r="CM54" s="89">
        <f>IF((M54-Resultados!$O$17)&gt;0,M54-Resultados!$O$17,0)</f>
        <v>0</v>
      </c>
      <c r="CN54" s="89">
        <f>IF((N54-Resultados!$P$17)&gt;0,N54-Resultados!$P$17,0)</f>
        <v>0</v>
      </c>
      <c r="CO54" s="89">
        <f>IF((O54-Resultados!$Q$17)&gt;0,O54-Resultados!$Q$17,0)</f>
        <v>0</v>
      </c>
      <c r="CP54" s="89">
        <f>IF((P54-Resultados!$R$17)&gt;0,P54-Resultados!$R$17,0)</f>
        <v>0</v>
      </c>
      <c r="CQ54" s="89">
        <f>IF((Q54-Resultados!$S$17)&gt;0,Q54-Resultados!$S$17,0)</f>
        <v>0</v>
      </c>
      <c r="CR54" s="89">
        <f>IF((R54-Resultados!$T$17)&gt;0,R54-Resultados!$T$17,0)</f>
        <v>0</v>
      </c>
      <c r="CS54" s="90">
        <f t="shared" si="27"/>
        <v>12.220887484268847</v>
      </c>
      <c r="CT54" s="88">
        <f t="shared" si="32"/>
        <v>0</v>
      </c>
      <c r="CU54" s="88">
        <f t="shared" si="28"/>
        <v>0</v>
      </c>
    </row>
    <row r="55" spans="1:99" ht="14.25">
      <c r="A55" s="71"/>
      <c r="B55" s="83">
        <v>19</v>
      </c>
      <c r="C55" s="92">
        <f t="shared" si="33"/>
        <v>14</v>
      </c>
      <c r="D55" s="93">
        <f t="shared" si="34"/>
        <v>17</v>
      </c>
      <c r="E55" s="93">
        <f t="shared" si="35"/>
        <v>20</v>
      </c>
      <c r="F55" s="93">
        <f t="shared" si="36"/>
        <v>23</v>
      </c>
      <c r="G55" s="93">
        <f t="shared" si="37"/>
        <v>26</v>
      </c>
      <c r="H55" s="93">
        <f t="shared" si="38"/>
        <v>29</v>
      </c>
      <c r="I55" s="93">
        <f t="shared" si="39"/>
        <v>32</v>
      </c>
      <c r="J55" s="93">
        <f t="shared" si="40"/>
        <v>33</v>
      </c>
      <c r="K55" s="93">
        <f t="shared" si="41"/>
        <v>34</v>
      </c>
      <c r="L55" s="93">
        <f t="shared" si="42"/>
        <v>35</v>
      </c>
      <c r="M55" s="93">
        <f t="shared" si="43"/>
        <v>36</v>
      </c>
      <c r="N55" s="93">
        <f t="shared" si="44"/>
        <v>37</v>
      </c>
      <c r="O55" s="93">
        <f t="shared" si="45"/>
        <v>37</v>
      </c>
      <c r="P55" s="93">
        <f t="shared" si="46"/>
        <v>37</v>
      </c>
      <c r="Q55" s="93">
        <f t="shared" si="47"/>
        <v>37</v>
      </c>
      <c r="R55" s="93">
        <f t="shared" si="48"/>
        <v>37</v>
      </c>
      <c r="S55" s="94">
        <f t="shared" si="49"/>
        <v>37</v>
      </c>
      <c r="U55" s="69">
        <f>IF((C55-Resultados!$E$13)&gt;0,C55-Resultados!$E$13,0)</f>
        <v>0</v>
      </c>
      <c r="V55" s="69">
        <f>IF((D55-Resultados!$F$13)&gt;0,D55-Resultados!$F$13,0)</f>
        <v>0</v>
      </c>
      <c r="W55" s="69">
        <f>IF((E55-Resultados!$G$13)&gt;0,E55-Resultados!$G$13,0)</f>
        <v>0</v>
      </c>
      <c r="X55" s="69">
        <f>IF((F55-Resultados!$H$13)&gt;0,F55-Resultados!$H$13,0)</f>
        <v>0</v>
      </c>
      <c r="Y55" s="69">
        <f>IF((G55-Resultados!$I$13)&gt;0,G55-Resultados!$I$13,0)</f>
        <v>0</v>
      </c>
      <c r="Z55" s="69">
        <f>IF((H55-Resultados!$J$13)&gt;0,H55-Resultados!$J$13,0)</f>
        <v>0</v>
      </c>
      <c r="AA55" s="69">
        <f>IF((I55-Resultados!$K$13)&gt;0,I55-Resultados!$K$13,0)</f>
        <v>0</v>
      </c>
      <c r="AB55" s="69">
        <f>IF((J55-Resultados!$L$13)&gt;0,J55-Resultados!$L$13,0)</f>
        <v>0</v>
      </c>
      <c r="AC55" s="69">
        <f>IF((K55-Resultados!$M$13)&gt;0,K55-Resultados!$M$13,0)</f>
        <v>0</v>
      </c>
      <c r="AD55" s="69">
        <f>IF((L55-Resultados!$N$13)&gt;0,L55-Resultados!$N$13,0)</f>
        <v>0</v>
      </c>
      <c r="AE55" s="69">
        <f>IF((M55-Resultados!$O$13)&gt;0,M55-Resultados!$O$13,0)</f>
        <v>0</v>
      </c>
      <c r="AF55" s="69">
        <f>IF((N55-Resultados!$P$13)&gt;0,N55-Resultados!$P$13,0)</f>
        <v>0</v>
      </c>
      <c r="AG55" s="69">
        <f>IF((O55-Resultados!$Q$13)&gt;0,O55-Resultados!$Q$13,0)</f>
        <v>0</v>
      </c>
      <c r="AH55" s="69">
        <f>IF((P55-Resultados!$R$13)&gt;0,P55-Resultados!$R$13,0)</f>
        <v>0</v>
      </c>
      <c r="AI55" s="69">
        <f>IF((Q55-Resultados!$S$13)&gt;0,Q55-Resultados!$S$13,0)</f>
        <v>0</v>
      </c>
      <c r="AJ55" s="69">
        <f>IF((R55-Resultados!$T$13)&gt;0,R55-Resultados!$T$13,0)</f>
        <v>0</v>
      </c>
      <c r="AK55" s="87">
        <f t="shared" si="21"/>
        <v>0</v>
      </c>
      <c r="AL55" s="88">
        <f t="shared" si="29"/>
        <v>0</v>
      </c>
      <c r="AM55" s="88">
        <f t="shared" si="22"/>
        <v>0</v>
      </c>
      <c r="AN55" s="88"/>
      <c r="AO55" s="332">
        <f>IF((C55-Resultados!$E$14)&gt;0,C55-Resultados!$E$14,0)</f>
        <v>5.189990338631695</v>
      </c>
      <c r="AP55" s="333">
        <f>IF((D55-Resultados!$F$14)&gt;0,D55-Resultados!$F$14,0)</f>
        <v>8.4533852769726714</v>
      </c>
      <c r="AQ55" s="333">
        <f>IF((E55-Resultados!$G$14)&gt;0,E55-Resultados!$G$14,0)</f>
        <v>1.7822881496199585</v>
      </c>
      <c r="AR55" s="333">
        <f>IF((F55-Resultados!$H$14)&gt;0,F55-Resultados!$H$14,0)</f>
        <v>0</v>
      </c>
      <c r="AS55" s="333">
        <f>IF((G55-Resultados!$I$14)&gt;0,G55-Resultados!$I$14,0)</f>
        <v>0</v>
      </c>
      <c r="AT55" s="333">
        <f>IF((H55-Resultados!$J$14)&gt;0,H55-Resultados!$J$14,0)</f>
        <v>0</v>
      </c>
      <c r="AU55" s="333">
        <f>IF((I55-Resultados!$K$14)&gt;0,I55-Resultados!$K$14,0)</f>
        <v>0</v>
      </c>
      <c r="AV55" s="333">
        <f>IF((J55-Resultados!$L$14)&gt;0,J55-Resultados!$L$14,0)</f>
        <v>0</v>
      </c>
      <c r="AW55" s="333">
        <f>IF((K55-Resultados!$M$14)&gt;0,K55-Resultados!$M$14,0)</f>
        <v>0</v>
      </c>
      <c r="AX55" s="333">
        <f>IF((L55-Resultados!$N$14)&gt;0,L55-Resultados!$N$14,0)</f>
        <v>0</v>
      </c>
      <c r="AY55" s="333">
        <f>IF((M55-Resultados!$O$14)&gt;0,M55-Resultados!$O$14,0)</f>
        <v>0</v>
      </c>
      <c r="AZ55" s="333">
        <f>IF((N55-Resultados!$P$14)&gt;0,N55-Resultados!$P$14,0)</f>
        <v>0</v>
      </c>
      <c r="BA55" s="333">
        <f>IF((O55-Resultados!$Q$14)&gt;0,O55-Resultados!$Q$14,0)</f>
        <v>0</v>
      </c>
      <c r="BB55" s="333">
        <f>IF((P55-Resultados!$R$14)&gt;0,P55-Resultados!$R$14,0)</f>
        <v>0</v>
      </c>
      <c r="BC55" s="333">
        <f>IF((Q55-Resultados!$S$14)&gt;0,Q55-Resultados!$S$14,0)</f>
        <v>0</v>
      </c>
      <c r="BD55" s="333">
        <f>IF((R55-Resultados!$T$14)&gt;0,R55-Resultados!$T$14,0)</f>
        <v>0</v>
      </c>
      <c r="BE55" s="90">
        <f t="shared" si="23"/>
        <v>15.425663765224325</v>
      </c>
      <c r="BF55" s="88">
        <f t="shared" si="30"/>
        <v>0</v>
      </c>
      <c r="BG55" s="88">
        <f t="shared" si="24"/>
        <v>0</v>
      </c>
      <c r="BH55" s="88"/>
      <c r="BI55" s="91">
        <f>IF((C55-Resultados!$E$16)&gt;0,C55-Resultados!$E$16,0)</f>
        <v>0</v>
      </c>
      <c r="BJ55" s="89">
        <f>IF((D55-Resultados!$F$16)&gt;0,D55-Resultados!$F$16,0)</f>
        <v>0</v>
      </c>
      <c r="BK55" s="89">
        <f>IF((E55-Resultados!$G$16)&gt;0,E55-Resultados!$G$16,0)</f>
        <v>0</v>
      </c>
      <c r="BL55" s="89">
        <f>IF((F55-Resultados!$H$16)&gt;0,F55-Resultados!$H$16,0)</f>
        <v>0</v>
      </c>
      <c r="BM55" s="89">
        <f>IF((G55-Resultados!$I$16)&gt;0,G55-Resultados!$I$16,0)</f>
        <v>0</v>
      </c>
      <c r="BN55" s="89">
        <f>IF((H55-Resultados!$J$16)&gt;0,H55-Resultados!$J$16,0)</f>
        <v>0</v>
      </c>
      <c r="BO55" s="89">
        <f>IF((I55-Resultados!$K$16)&gt;0,I55-Resultados!$K$16,0)</f>
        <v>0</v>
      </c>
      <c r="BP55" s="89">
        <f>IF((J55-Resultados!$L$16)&gt;0,J55-Resultados!$L$16,0)</f>
        <v>0</v>
      </c>
      <c r="BQ55" s="89">
        <f>IF((K55-Resultados!$M$16)&gt;0,K55-Resultados!$M$16,0)</f>
        <v>0</v>
      </c>
      <c r="BR55" s="89">
        <f>IF((L55-Resultados!$N$16)&gt;0,L55-Resultados!$N$16,0)</f>
        <v>0</v>
      </c>
      <c r="BS55" s="89">
        <f>IF((M55-Resultados!$O$16)&gt;0,M55-Resultados!$O$16,0)</f>
        <v>0</v>
      </c>
      <c r="BT55" s="89">
        <f>IF((N55-Resultados!$P$16)&gt;0,N55-Resultados!$P$16,0)</f>
        <v>0</v>
      </c>
      <c r="BU55" s="89">
        <f>IF((O55-Resultados!$Q$16)&gt;0,O55-Resultados!$Q$16,0)</f>
        <v>0</v>
      </c>
      <c r="BV55" s="89">
        <f>IF((P55-Resultados!$R$16)&gt;0,P55-Resultados!$R$16,0)</f>
        <v>0</v>
      </c>
      <c r="BW55" s="89">
        <f>IF((Q55-Resultados!$S$16)&gt;0,Q55-Resultados!$S$16,0)</f>
        <v>0</v>
      </c>
      <c r="BX55" s="89">
        <f>IF((R55-Resultados!$T$16)&gt;0,R55-Resultados!$T$16,0)</f>
        <v>0</v>
      </c>
      <c r="BY55" s="90">
        <f t="shared" si="25"/>
        <v>0</v>
      </c>
      <c r="BZ55" s="88">
        <f t="shared" si="31"/>
        <v>0</v>
      </c>
      <c r="CA55" s="88">
        <f t="shared" si="26"/>
        <v>0</v>
      </c>
      <c r="CB55" s="88"/>
      <c r="CC55" s="91">
        <f>IF((C55-Resultados!$E$17)&gt;0,C55-Resultados!$E$17,0)</f>
        <v>3.1217315783131951</v>
      </c>
      <c r="CD55" s="89">
        <f>IF((D55-Resultados!$F$17)&gt;0,D55-Resultados!$F$17,0)</f>
        <v>6.3851265166541786</v>
      </c>
      <c r="CE55" s="89">
        <f>IF((E55-Resultados!$G$17)&gt;0,E55-Resultados!$G$17,0)</f>
        <v>0</v>
      </c>
      <c r="CF55" s="89">
        <f>IF((F55-Resultados!$H$17)&gt;0,F55-Resultados!$H$17,0)</f>
        <v>0</v>
      </c>
      <c r="CG55" s="89">
        <f>IF((G55-Resultados!$I$17)&gt;0,G55-Resultados!$I$17,0)</f>
        <v>0</v>
      </c>
      <c r="CH55" s="89">
        <f>IF((H55-Resultados!$J$17)&gt;0,H55-Resultados!$J$17,0)</f>
        <v>0</v>
      </c>
      <c r="CI55" s="89">
        <f>IF((I55-Resultados!$K$17)&gt;0,I55-Resultados!$K$17,0)</f>
        <v>0</v>
      </c>
      <c r="CJ55" s="89">
        <f>IF((J55-Resultados!$L$17)&gt;0,J55-Resultados!$L$17,0)</f>
        <v>0</v>
      </c>
      <c r="CK55" s="89">
        <f>IF((K55-Resultados!$M$17)&gt;0,K55-Resultados!$M$17,0)</f>
        <v>0</v>
      </c>
      <c r="CL55" s="89">
        <f>IF((L55-Resultados!$N$17)&gt;0,L55-Resultados!$N$17,0)</f>
        <v>0</v>
      </c>
      <c r="CM55" s="89">
        <f>IF((M55-Resultados!$O$17)&gt;0,M55-Resultados!$O$17,0)</f>
        <v>0</v>
      </c>
      <c r="CN55" s="89">
        <f>IF((N55-Resultados!$P$17)&gt;0,N55-Resultados!$P$17,0)</f>
        <v>0</v>
      </c>
      <c r="CO55" s="89">
        <f>IF((O55-Resultados!$Q$17)&gt;0,O55-Resultados!$Q$17,0)</f>
        <v>0</v>
      </c>
      <c r="CP55" s="89">
        <f>IF((P55-Resultados!$R$17)&gt;0,P55-Resultados!$R$17,0)</f>
        <v>0</v>
      </c>
      <c r="CQ55" s="89">
        <f>IF((Q55-Resultados!$S$17)&gt;0,Q55-Resultados!$S$17,0)</f>
        <v>0</v>
      </c>
      <c r="CR55" s="89">
        <f>IF((R55-Resultados!$T$17)&gt;0,R55-Resultados!$T$17,0)</f>
        <v>0</v>
      </c>
      <c r="CS55" s="90">
        <f t="shared" si="27"/>
        <v>9.5068580949673738</v>
      </c>
      <c r="CT55" s="88">
        <f t="shared" si="32"/>
        <v>0</v>
      </c>
      <c r="CU55" s="88">
        <f t="shared" si="28"/>
        <v>0</v>
      </c>
    </row>
    <row r="56" spans="1:99" ht="14.25">
      <c r="A56" s="71"/>
      <c r="B56" s="83">
        <v>20</v>
      </c>
      <c r="C56" s="92">
        <f t="shared" si="33"/>
        <v>13</v>
      </c>
      <c r="D56" s="93">
        <f t="shared" si="34"/>
        <v>16</v>
      </c>
      <c r="E56" s="93">
        <f t="shared" si="35"/>
        <v>19</v>
      </c>
      <c r="F56" s="93">
        <f t="shared" si="36"/>
        <v>22</v>
      </c>
      <c r="G56" s="93">
        <f t="shared" si="37"/>
        <v>25</v>
      </c>
      <c r="H56" s="93">
        <f t="shared" si="38"/>
        <v>28</v>
      </c>
      <c r="I56" s="93">
        <f t="shared" si="39"/>
        <v>31</v>
      </c>
      <c r="J56" s="93">
        <f t="shared" si="40"/>
        <v>32</v>
      </c>
      <c r="K56" s="93">
        <f t="shared" si="41"/>
        <v>33</v>
      </c>
      <c r="L56" s="93">
        <f t="shared" si="42"/>
        <v>34</v>
      </c>
      <c r="M56" s="93">
        <f t="shared" si="43"/>
        <v>35</v>
      </c>
      <c r="N56" s="93">
        <f t="shared" si="44"/>
        <v>36</v>
      </c>
      <c r="O56" s="93">
        <f t="shared" si="45"/>
        <v>36</v>
      </c>
      <c r="P56" s="93">
        <f t="shared" si="46"/>
        <v>36</v>
      </c>
      <c r="Q56" s="93">
        <f t="shared" si="47"/>
        <v>36</v>
      </c>
      <c r="R56" s="93">
        <f t="shared" si="48"/>
        <v>36</v>
      </c>
      <c r="S56" s="94">
        <f t="shared" si="49"/>
        <v>36</v>
      </c>
      <c r="U56" s="69">
        <f>IF((C56-Resultados!$E$13)&gt;0,C56-Resultados!$E$13,0)</f>
        <v>0</v>
      </c>
      <c r="V56" s="69">
        <f>IF((D56-Resultados!$F$13)&gt;0,D56-Resultados!$F$13,0)</f>
        <v>0</v>
      </c>
      <c r="W56" s="69">
        <f>IF((E56-Resultados!$G$13)&gt;0,E56-Resultados!$G$13,0)</f>
        <v>0</v>
      </c>
      <c r="X56" s="69">
        <f>IF((F56-Resultados!$H$13)&gt;0,F56-Resultados!$H$13,0)</f>
        <v>0</v>
      </c>
      <c r="Y56" s="69">
        <f>IF((G56-Resultados!$I$13)&gt;0,G56-Resultados!$I$13,0)</f>
        <v>0</v>
      </c>
      <c r="Z56" s="69">
        <f>IF((H56-Resultados!$J$13)&gt;0,H56-Resultados!$J$13,0)</f>
        <v>0</v>
      </c>
      <c r="AA56" s="69">
        <f>IF((I56-Resultados!$K$13)&gt;0,I56-Resultados!$K$13,0)</f>
        <v>0</v>
      </c>
      <c r="AB56" s="69">
        <f>IF((J56-Resultados!$L$13)&gt;0,J56-Resultados!$L$13,0)</f>
        <v>0</v>
      </c>
      <c r="AC56" s="69">
        <f>IF((K56-Resultados!$M$13)&gt;0,K56-Resultados!$M$13,0)</f>
        <v>0</v>
      </c>
      <c r="AD56" s="69">
        <f>IF((L56-Resultados!$N$13)&gt;0,L56-Resultados!$N$13,0)</f>
        <v>0</v>
      </c>
      <c r="AE56" s="69">
        <f>IF((M56-Resultados!$O$13)&gt;0,M56-Resultados!$O$13,0)</f>
        <v>0</v>
      </c>
      <c r="AF56" s="69">
        <f>IF((N56-Resultados!$P$13)&gt;0,N56-Resultados!$P$13,0)</f>
        <v>0</v>
      </c>
      <c r="AG56" s="69">
        <f>IF((O56-Resultados!$Q$13)&gt;0,O56-Resultados!$Q$13,0)</f>
        <v>0</v>
      </c>
      <c r="AH56" s="69">
        <f>IF((P56-Resultados!$R$13)&gt;0,P56-Resultados!$R$13,0)</f>
        <v>0</v>
      </c>
      <c r="AI56" s="69">
        <f>IF((Q56-Resultados!$S$13)&gt;0,Q56-Resultados!$S$13,0)</f>
        <v>0</v>
      </c>
      <c r="AJ56" s="69">
        <f>IF((R56-Resultados!$T$13)&gt;0,R56-Resultados!$T$13,0)</f>
        <v>0</v>
      </c>
      <c r="AK56" s="87">
        <f t="shared" si="21"/>
        <v>0</v>
      </c>
      <c r="AL56" s="88">
        <f t="shared" si="29"/>
        <v>0</v>
      </c>
      <c r="AM56" s="88">
        <f t="shared" si="22"/>
        <v>0</v>
      </c>
      <c r="AN56" s="88"/>
      <c r="AO56" s="332">
        <f>IF((C56-Resultados!$E$14)&gt;0,C56-Resultados!$E$14,0)</f>
        <v>4.189990338631695</v>
      </c>
      <c r="AP56" s="333">
        <f>IF((D56-Resultados!$F$14)&gt;0,D56-Resultados!$F$14,0)</f>
        <v>7.4533852769726714</v>
      </c>
      <c r="AQ56" s="333">
        <f>IF((E56-Resultados!$G$14)&gt;0,E56-Resultados!$G$14,0)</f>
        <v>0.78228814961995852</v>
      </c>
      <c r="AR56" s="333">
        <f>IF((F56-Resultados!$H$14)&gt;0,F56-Resultados!$H$14,0)</f>
        <v>0</v>
      </c>
      <c r="AS56" s="333">
        <f>IF((G56-Resultados!$I$14)&gt;0,G56-Resultados!$I$14,0)</f>
        <v>0</v>
      </c>
      <c r="AT56" s="333">
        <f>IF((H56-Resultados!$J$14)&gt;0,H56-Resultados!$J$14,0)</f>
        <v>0</v>
      </c>
      <c r="AU56" s="333">
        <f>IF((I56-Resultados!$K$14)&gt;0,I56-Resultados!$K$14,0)</f>
        <v>0</v>
      </c>
      <c r="AV56" s="333">
        <f>IF((J56-Resultados!$L$14)&gt;0,J56-Resultados!$L$14,0)</f>
        <v>0</v>
      </c>
      <c r="AW56" s="333">
        <f>IF((K56-Resultados!$M$14)&gt;0,K56-Resultados!$M$14,0)</f>
        <v>0</v>
      </c>
      <c r="AX56" s="333">
        <f>IF((L56-Resultados!$N$14)&gt;0,L56-Resultados!$N$14,0)</f>
        <v>0</v>
      </c>
      <c r="AY56" s="333">
        <f>IF((M56-Resultados!$O$14)&gt;0,M56-Resultados!$O$14,0)</f>
        <v>0</v>
      </c>
      <c r="AZ56" s="333">
        <f>IF((N56-Resultados!$P$14)&gt;0,N56-Resultados!$P$14,0)</f>
        <v>0</v>
      </c>
      <c r="BA56" s="333">
        <f>IF((O56-Resultados!$Q$14)&gt;0,O56-Resultados!$Q$14,0)</f>
        <v>0</v>
      </c>
      <c r="BB56" s="333">
        <f>IF((P56-Resultados!$R$14)&gt;0,P56-Resultados!$R$14,0)</f>
        <v>0</v>
      </c>
      <c r="BC56" s="333">
        <f>IF((Q56-Resultados!$S$14)&gt;0,Q56-Resultados!$S$14,0)</f>
        <v>0</v>
      </c>
      <c r="BD56" s="333">
        <f>IF((R56-Resultados!$T$14)&gt;0,R56-Resultados!$T$14,0)</f>
        <v>0</v>
      </c>
      <c r="BE56" s="90">
        <f t="shared" si="23"/>
        <v>12.425663765224325</v>
      </c>
      <c r="BF56" s="88">
        <f t="shared" si="30"/>
        <v>0</v>
      </c>
      <c r="BG56" s="88">
        <f t="shared" si="24"/>
        <v>0</v>
      </c>
      <c r="BH56" s="88"/>
      <c r="BI56" s="91">
        <f>IF((C56-Resultados!$E$16)&gt;0,C56-Resultados!$E$16,0)</f>
        <v>0</v>
      </c>
      <c r="BJ56" s="89">
        <f>IF((D56-Resultados!$F$16)&gt;0,D56-Resultados!$F$16,0)</f>
        <v>0</v>
      </c>
      <c r="BK56" s="89">
        <f>IF((E56-Resultados!$G$16)&gt;0,E56-Resultados!$G$16,0)</f>
        <v>0</v>
      </c>
      <c r="BL56" s="89">
        <f>IF((F56-Resultados!$H$16)&gt;0,F56-Resultados!$H$16,0)</f>
        <v>0</v>
      </c>
      <c r="BM56" s="89">
        <f>IF((G56-Resultados!$I$16)&gt;0,G56-Resultados!$I$16,0)</f>
        <v>0</v>
      </c>
      <c r="BN56" s="89">
        <f>IF((H56-Resultados!$J$16)&gt;0,H56-Resultados!$J$16,0)</f>
        <v>0</v>
      </c>
      <c r="BO56" s="89">
        <f>IF((I56-Resultados!$K$16)&gt;0,I56-Resultados!$K$16,0)</f>
        <v>0</v>
      </c>
      <c r="BP56" s="89">
        <f>IF((J56-Resultados!$L$16)&gt;0,J56-Resultados!$L$16,0)</f>
        <v>0</v>
      </c>
      <c r="BQ56" s="89">
        <f>IF((K56-Resultados!$M$16)&gt;0,K56-Resultados!$M$16,0)</f>
        <v>0</v>
      </c>
      <c r="BR56" s="89">
        <f>IF((L56-Resultados!$N$16)&gt;0,L56-Resultados!$N$16,0)</f>
        <v>0</v>
      </c>
      <c r="BS56" s="89">
        <f>IF((M56-Resultados!$O$16)&gt;0,M56-Resultados!$O$16,0)</f>
        <v>0</v>
      </c>
      <c r="BT56" s="89">
        <f>IF((N56-Resultados!$P$16)&gt;0,N56-Resultados!$P$16,0)</f>
        <v>0</v>
      </c>
      <c r="BU56" s="89">
        <f>IF((O56-Resultados!$Q$16)&gt;0,O56-Resultados!$Q$16,0)</f>
        <v>0</v>
      </c>
      <c r="BV56" s="89">
        <f>IF((P56-Resultados!$R$16)&gt;0,P56-Resultados!$R$16,0)</f>
        <v>0</v>
      </c>
      <c r="BW56" s="89">
        <f>IF((Q56-Resultados!$S$16)&gt;0,Q56-Resultados!$S$16,0)</f>
        <v>0</v>
      </c>
      <c r="BX56" s="89">
        <f>IF((R56-Resultados!$T$16)&gt;0,R56-Resultados!$T$16,0)</f>
        <v>0</v>
      </c>
      <c r="BY56" s="90">
        <f t="shared" si="25"/>
        <v>0</v>
      </c>
      <c r="BZ56" s="88">
        <f t="shared" si="31"/>
        <v>0</v>
      </c>
      <c r="CA56" s="88">
        <f t="shared" si="26"/>
        <v>0</v>
      </c>
      <c r="CB56" s="88"/>
      <c r="CC56" s="91">
        <f>IF((C56-Resultados!$E$17)&gt;0,C56-Resultados!$E$17,0)</f>
        <v>2.1217315783131951</v>
      </c>
      <c r="CD56" s="89">
        <f>IF((D56-Resultados!$F$17)&gt;0,D56-Resultados!$F$17,0)</f>
        <v>5.3851265166541786</v>
      </c>
      <c r="CE56" s="89">
        <f>IF((E56-Resultados!$G$17)&gt;0,E56-Resultados!$G$17,0)</f>
        <v>0</v>
      </c>
      <c r="CF56" s="89">
        <f>IF((F56-Resultados!$H$17)&gt;0,F56-Resultados!$H$17,0)</f>
        <v>0</v>
      </c>
      <c r="CG56" s="89">
        <f>IF((G56-Resultados!$I$17)&gt;0,G56-Resultados!$I$17,0)</f>
        <v>0</v>
      </c>
      <c r="CH56" s="89">
        <f>IF((H56-Resultados!$J$17)&gt;0,H56-Resultados!$J$17,0)</f>
        <v>0</v>
      </c>
      <c r="CI56" s="89">
        <f>IF((I56-Resultados!$K$17)&gt;0,I56-Resultados!$K$17,0)</f>
        <v>0</v>
      </c>
      <c r="CJ56" s="89">
        <f>IF((J56-Resultados!$L$17)&gt;0,J56-Resultados!$L$17,0)</f>
        <v>0</v>
      </c>
      <c r="CK56" s="89">
        <f>IF((K56-Resultados!$M$17)&gt;0,K56-Resultados!$M$17,0)</f>
        <v>0</v>
      </c>
      <c r="CL56" s="89">
        <f>IF((L56-Resultados!$N$17)&gt;0,L56-Resultados!$N$17,0)</f>
        <v>0</v>
      </c>
      <c r="CM56" s="89">
        <f>IF((M56-Resultados!$O$17)&gt;0,M56-Resultados!$O$17,0)</f>
        <v>0</v>
      </c>
      <c r="CN56" s="89">
        <f>IF((N56-Resultados!$P$17)&gt;0,N56-Resultados!$P$17,0)</f>
        <v>0</v>
      </c>
      <c r="CO56" s="89">
        <f>IF((O56-Resultados!$Q$17)&gt;0,O56-Resultados!$Q$17,0)</f>
        <v>0</v>
      </c>
      <c r="CP56" s="89">
        <f>IF((P56-Resultados!$R$17)&gt;0,P56-Resultados!$R$17,0)</f>
        <v>0</v>
      </c>
      <c r="CQ56" s="89">
        <f>IF((Q56-Resultados!$S$17)&gt;0,Q56-Resultados!$S$17,0)</f>
        <v>0</v>
      </c>
      <c r="CR56" s="89">
        <f>IF((R56-Resultados!$T$17)&gt;0,R56-Resultados!$T$17,0)</f>
        <v>0</v>
      </c>
      <c r="CS56" s="90">
        <f t="shared" si="27"/>
        <v>7.5068580949673738</v>
      </c>
      <c r="CT56" s="88">
        <f t="shared" si="32"/>
        <v>0</v>
      </c>
      <c r="CU56" s="88">
        <f t="shared" si="28"/>
        <v>0</v>
      </c>
    </row>
    <row r="57" spans="1:99" ht="14.25">
      <c r="A57" s="71"/>
      <c r="B57" s="83">
        <v>21</v>
      </c>
      <c r="C57" s="92">
        <f t="shared" si="33"/>
        <v>12</v>
      </c>
      <c r="D57" s="93">
        <f t="shared" si="34"/>
        <v>15</v>
      </c>
      <c r="E57" s="93">
        <f t="shared" si="35"/>
        <v>18</v>
      </c>
      <c r="F57" s="93">
        <f t="shared" si="36"/>
        <v>21</v>
      </c>
      <c r="G57" s="93">
        <f t="shared" si="37"/>
        <v>24</v>
      </c>
      <c r="H57" s="93">
        <f t="shared" si="38"/>
        <v>27</v>
      </c>
      <c r="I57" s="93">
        <f t="shared" si="39"/>
        <v>30</v>
      </c>
      <c r="J57" s="93">
        <f t="shared" si="40"/>
        <v>31</v>
      </c>
      <c r="K57" s="93">
        <f t="shared" si="41"/>
        <v>32</v>
      </c>
      <c r="L57" s="93">
        <f t="shared" si="42"/>
        <v>33</v>
      </c>
      <c r="M57" s="93">
        <f t="shared" si="43"/>
        <v>34</v>
      </c>
      <c r="N57" s="93">
        <f t="shared" si="44"/>
        <v>35</v>
      </c>
      <c r="O57" s="93">
        <f t="shared" si="45"/>
        <v>35</v>
      </c>
      <c r="P57" s="93">
        <f t="shared" si="46"/>
        <v>35</v>
      </c>
      <c r="Q57" s="93">
        <f t="shared" si="47"/>
        <v>35</v>
      </c>
      <c r="R57" s="93">
        <f t="shared" si="48"/>
        <v>35</v>
      </c>
      <c r="S57" s="94">
        <f t="shared" si="49"/>
        <v>35</v>
      </c>
      <c r="U57" s="69">
        <f>IF((C57-Resultados!$E$13)&gt;0,C57-Resultados!$E$13,0)</f>
        <v>0</v>
      </c>
      <c r="V57" s="69">
        <f>IF((D57-Resultados!$F$13)&gt;0,D57-Resultados!$F$13,0)</f>
        <v>0</v>
      </c>
      <c r="W57" s="69">
        <f>IF((E57-Resultados!$G$13)&gt;0,E57-Resultados!$G$13,0)</f>
        <v>0</v>
      </c>
      <c r="X57" s="69">
        <f>IF((F57-Resultados!$H$13)&gt;0,F57-Resultados!$H$13,0)</f>
        <v>0</v>
      </c>
      <c r="Y57" s="69">
        <f>IF((G57-Resultados!$I$13)&gt;0,G57-Resultados!$I$13,0)</f>
        <v>0</v>
      </c>
      <c r="Z57" s="69">
        <f>IF((H57-Resultados!$J$13)&gt;0,H57-Resultados!$J$13,0)</f>
        <v>0</v>
      </c>
      <c r="AA57" s="69">
        <f>IF((I57-Resultados!$K$13)&gt;0,I57-Resultados!$K$13,0)</f>
        <v>0</v>
      </c>
      <c r="AB57" s="69">
        <f>IF((J57-Resultados!$L$13)&gt;0,J57-Resultados!$L$13,0)</f>
        <v>0</v>
      </c>
      <c r="AC57" s="69">
        <f>IF((K57-Resultados!$M$13)&gt;0,K57-Resultados!$M$13,0)</f>
        <v>0</v>
      </c>
      <c r="AD57" s="69">
        <f>IF((L57-Resultados!$N$13)&gt;0,L57-Resultados!$N$13,0)</f>
        <v>0</v>
      </c>
      <c r="AE57" s="69">
        <f>IF((M57-Resultados!$O$13)&gt;0,M57-Resultados!$O$13,0)</f>
        <v>0</v>
      </c>
      <c r="AF57" s="69">
        <f>IF((N57-Resultados!$P$13)&gt;0,N57-Resultados!$P$13,0)</f>
        <v>0</v>
      </c>
      <c r="AG57" s="69">
        <f>IF((O57-Resultados!$Q$13)&gt;0,O57-Resultados!$Q$13,0)</f>
        <v>0</v>
      </c>
      <c r="AH57" s="69">
        <f>IF((P57-Resultados!$R$13)&gt;0,P57-Resultados!$R$13,0)</f>
        <v>0</v>
      </c>
      <c r="AI57" s="69">
        <f>IF((Q57-Resultados!$S$13)&gt;0,Q57-Resultados!$S$13,0)</f>
        <v>0</v>
      </c>
      <c r="AJ57" s="69">
        <f>IF((R57-Resultados!$T$13)&gt;0,R57-Resultados!$T$13,0)</f>
        <v>0</v>
      </c>
      <c r="AK57" s="87">
        <f t="shared" si="21"/>
        <v>0</v>
      </c>
      <c r="AL57" s="88">
        <f t="shared" si="29"/>
        <v>0</v>
      </c>
      <c r="AM57" s="88">
        <f t="shared" si="22"/>
        <v>0</v>
      </c>
      <c r="AN57" s="88"/>
      <c r="AO57" s="332">
        <f>IF((C57-Resultados!$E$14)&gt;0,C57-Resultados!$E$14,0)</f>
        <v>3.189990338631695</v>
      </c>
      <c r="AP57" s="333">
        <f>IF((D57-Resultados!$F$14)&gt;0,D57-Resultados!$F$14,0)</f>
        <v>6.4533852769726714</v>
      </c>
      <c r="AQ57" s="333">
        <f>IF((E57-Resultados!$G$14)&gt;0,E57-Resultados!$G$14,0)</f>
        <v>0</v>
      </c>
      <c r="AR57" s="333">
        <f>IF((F57-Resultados!$H$14)&gt;0,F57-Resultados!$H$14,0)</f>
        <v>0</v>
      </c>
      <c r="AS57" s="333">
        <f>IF((G57-Resultados!$I$14)&gt;0,G57-Resultados!$I$14,0)</f>
        <v>0</v>
      </c>
      <c r="AT57" s="333">
        <f>IF((H57-Resultados!$J$14)&gt;0,H57-Resultados!$J$14,0)</f>
        <v>0</v>
      </c>
      <c r="AU57" s="333">
        <f>IF((I57-Resultados!$K$14)&gt;0,I57-Resultados!$K$14,0)</f>
        <v>0</v>
      </c>
      <c r="AV57" s="333">
        <f>IF((J57-Resultados!$L$14)&gt;0,J57-Resultados!$L$14,0)</f>
        <v>0</v>
      </c>
      <c r="AW57" s="333">
        <f>IF((K57-Resultados!$M$14)&gt;0,K57-Resultados!$M$14,0)</f>
        <v>0</v>
      </c>
      <c r="AX57" s="333">
        <f>IF((L57-Resultados!$N$14)&gt;0,L57-Resultados!$N$14,0)</f>
        <v>0</v>
      </c>
      <c r="AY57" s="333">
        <f>IF((M57-Resultados!$O$14)&gt;0,M57-Resultados!$O$14,0)</f>
        <v>0</v>
      </c>
      <c r="AZ57" s="333">
        <f>IF((N57-Resultados!$P$14)&gt;0,N57-Resultados!$P$14,0)</f>
        <v>0</v>
      </c>
      <c r="BA57" s="333">
        <f>IF((O57-Resultados!$Q$14)&gt;0,O57-Resultados!$Q$14,0)</f>
        <v>0</v>
      </c>
      <c r="BB57" s="333">
        <f>IF((P57-Resultados!$R$14)&gt;0,P57-Resultados!$R$14,0)</f>
        <v>0</v>
      </c>
      <c r="BC57" s="333">
        <f>IF((Q57-Resultados!$S$14)&gt;0,Q57-Resultados!$S$14,0)</f>
        <v>0</v>
      </c>
      <c r="BD57" s="333">
        <f>IF((R57-Resultados!$T$14)&gt;0,R57-Resultados!$T$14,0)</f>
        <v>0</v>
      </c>
      <c r="BE57" s="90">
        <f t="shared" si="23"/>
        <v>9.6433756156043664</v>
      </c>
      <c r="BF57" s="88">
        <f t="shared" si="30"/>
        <v>0</v>
      </c>
      <c r="BG57" s="88">
        <f t="shared" si="24"/>
        <v>0</v>
      </c>
      <c r="BH57" s="88"/>
      <c r="BI57" s="91">
        <f>IF((C57-Resultados!$E$16)&gt;0,C57-Resultados!$E$16,0)</f>
        <v>0</v>
      </c>
      <c r="BJ57" s="89">
        <f>IF((D57-Resultados!$F$16)&gt;0,D57-Resultados!$F$16,0)</f>
        <v>0</v>
      </c>
      <c r="BK57" s="89">
        <f>IF((E57-Resultados!$G$16)&gt;0,E57-Resultados!$G$16,0)</f>
        <v>0</v>
      </c>
      <c r="BL57" s="89">
        <f>IF((F57-Resultados!$H$16)&gt;0,F57-Resultados!$H$16,0)</f>
        <v>0</v>
      </c>
      <c r="BM57" s="89">
        <f>IF((G57-Resultados!$I$16)&gt;0,G57-Resultados!$I$16,0)</f>
        <v>0</v>
      </c>
      <c r="BN57" s="89">
        <f>IF((H57-Resultados!$J$16)&gt;0,H57-Resultados!$J$16,0)</f>
        <v>0</v>
      </c>
      <c r="BO57" s="89">
        <f>IF((I57-Resultados!$K$16)&gt;0,I57-Resultados!$K$16,0)</f>
        <v>0</v>
      </c>
      <c r="BP57" s="89">
        <f>IF((J57-Resultados!$L$16)&gt;0,J57-Resultados!$L$16,0)</f>
        <v>0</v>
      </c>
      <c r="BQ57" s="89">
        <f>IF((K57-Resultados!$M$16)&gt;0,K57-Resultados!$M$16,0)</f>
        <v>0</v>
      </c>
      <c r="BR57" s="89">
        <f>IF((L57-Resultados!$N$16)&gt;0,L57-Resultados!$N$16,0)</f>
        <v>0</v>
      </c>
      <c r="BS57" s="89">
        <f>IF((M57-Resultados!$O$16)&gt;0,M57-Resultados!$O$16,0)</f>
        <v>0</v>
      </c>
      <c r="BT57" s="89">
        <f>IF((N57-Resultados!$P$16)&gt;0,N57-Resultados!$P$16,0)</f>
        <v>0</v>
      </c>
      <c r="BU57" s="89">
        <f>IF((O57-Resultados!$Q$16)&gt;0,O57-Resultados!$Q$16,0)</f>
        <v>0</v>
      </c>
      <c r="BV57" s="89">
        <f>IF((P57-Resultados!$R$16)&gt;0,P57-Resultados!$R$16,0)</f>
        <v>0</v>
      </c>
      <c r="BW57" s="89">
        <f>IF((Q57-Resultados!$S$16)&gt;0,Q57-Resultados!$S$16,0)</f>
        <v>0</v>
      </c>
      <c r="BX57" s="89">
        <f>IF((R57-Resultados!$T$16)&gt;0,R57-Resultados!$T$16,0)</f>
        <v>0</v>
      </c>
      <c r="BY57" s="90">
        <f t="shared" si="25"/>
        <v>0</v>
      </c>
      <c r="BZ57" s="88">
        <f t="shared" si="31"/>
        <v>0</v>
      </c>
      <c r="CA57" s="88">
        <f t="shared" si="26"/>
        <v>0</v>
      </c>
      <c r="CB57" s="88"/>
      <c r="CC57" s="91">
        <f>IF((C57-Resultados!$E$17)&gt;0,C57-Resultados!$E$17,0)</f>
        <v>1.1217315783131951</v>
      </c>
      <c r="CD57" s="89">
        <f>IF((D57-Resultados!$F$17)&gt;0,D57-Resultados!$F$17,0)</f>
        <v>4.3851265166541786</v>
      </c>
      <c r="CE57" s="89">
        <f>IF((E57-Resultados!$G$17)&gt;0,E57-Resultados!$G$17,0)</f>
        <v>0</v>
      </c>
      <c r="CF57" s="89">
        <f>IF((F57-Resultados!$H$17)&gt;0,F57-Resultados!$H$17,0)</f>
        <v>0</v>
      </c>
      <c r="CG57" s="89">
        <f>IF((G57-Resultados!$I$17)&gt;0,G57-Resultados!$I$17,0)</f>
        <v>0</v>
      </c>
      <c r="CH57" s="89">
        <f>IF((H57-Resultados!$J$17)&gt;0,H57-Resultados!$J$17,0)</f>
        <v>0</v>
      </c>
      <c r="CI57" s="89">
        <f>IF((I57-Resultados!$K$17)&gt;0,I57-Resultados!$K$17,0)</f>
        <v>0</v>
      </c>
      <c r="CJ57" s="89">
        <f>IF((J57-Resultados!$L$17)&gt;0,J57-Resultados!$L$17,0)</f>
        <v>0</v>
      </c>
      <c r="CK57" s="89">
        <f>IF((K57-Resultados!$M$17)&gt;0,K57-Resultados!$M$17,0)</f>
        <v>0</v>
      </c>
      <c r="CL57" s="89">
        <f>IF((L57-Resultados!$N$17)&gt;0,L57-Resultados!$N$17,0)</f>
        <v>0</v>
      </c>
      <c r="CM57" s="89">
        <f>IF((M57-Resultados!$O$17)&gt;0,M57-Resultados!$O$17,0)</f>
        <v>0</v>
      </c>
      <c r="CN57" s="89">
        <f>IF((N57-Resultados!$P$17)&gt;0,N57-Resultados!$P$17,0)</f>
        <v>0</v>
      </c>
      <c r="CO57" s="89">
        <f>IF((O57-Resultados!$Q$17)&gt;0,O57-Resultados!$Q$17,0)</f>
        <v>0</v>
      </c>
      <c r="CP57" s="89">
        <f>IF((P57-Resultados!$R$17)&gt;0,P57-Resultados!$R$17,0)</f>
        <v>0</v>
      </c>
      <c r="CQ57" s="89">
        <f>IF((Q57-Resultados!$S$17)&gt;0,Q57-Resultados!$S$17,0)</f>
        <v>0</v>
      </c>
      <c r="CR57" s="89">
        <f>IF((R57-Resultados!$T$17)&gt;0,R57-Resultados!$T$17,0)</f>
        <v>0</v>
      </c>
      <c r="CS57" s="90">
        <f t="shared" si="27"/>
        <v>5.5068580949673738</v>
      </c>
      <c r="CT57" s="88">
        <f t="shared" si="32"/>
        <v>0</v>
      </c>
      <c r="CU57" s="88">
        <f t="shared" si="28"/>
        <v>0</v>
      </c>
    </row>
    <row r="58" spans="1:99" ht="14.25">
      <c r="A58" s="71"/>
      <c r="B58" s="83">
        <v>22</v>
      </c>
      <c r="C58" s="92">
        <f t="shared" si="33"/>
        <v>11</v>
      </c>
      <c r="D58" s="93">
        <f t="shared" si="34"/>
        <v>14</v>
      </c>
      <c r="E58" s="93">
        <f t="shared" si="35"/>
        <v>17</v>
      </c>
      <c r="F58" s="93">
        <f t="shared" si="36"/>
        <v>20</v>
      </c>
      <c r="G58" s="93">
        <f t="shared" si="37"/>
        <v>23</v>
      </c>
      <c r="H58" s="93">
        <f t="shared" si="38"/>
        <v>26</v>
      </c>
      <c r="I58" s="93">
        <f t="shared" si="39"/>
        <v>29</v>
      </c>
      <c r="J58" s="93">
        <f t="shared" si="40"/>
        <v>30</v>
      </c>
      <c r="K58" s="93">
        <f t="shared" si="41"/>
        <v>31</v>
      </c>
      <c r="L58" s="93">
        <f t="shared" si="42"/>
        <v>32</v>
      </c>
      <c r="M58" s="93">
        <f t="shared" si="43"/>
        <v>33</v>
      </c>
      <c r="N58" s="93">
        <f t="shared" si="44"/>
        <v>34</v>
      </c>
      <c r="O58" s="93">
        <f t="shared" si="45"/>
        <v>34</v>
      </c>
      <c r="P58" s="93">
        <f t="shared" si="46"/>
        <v>34</v>
      </c>
      <c r="Q58" s="93">
        <f t="shared" si="47"/>
        <v>34</v>
      </c>
      <c r="R58" s="93">
        <f t="shared" si="48"/>
        <v>34</v>
      </c>
      <c r="S58" s="94">
        <f t="shared" si="49"/>
        <v>34</v>
      </c>
      <c r="U58" s="69">
        <f>IF((C58-Resultados!$E$13)&gt;0,C58-Resultados!$E$13,0)</f>
        <v>0</v>
      </c>
      <c r="V58" s="69">
        <f>IF((D58-Resultados!$F$13)&gt;0,D58-Resultados!$F$13,0)</f>
        <v>0</v>
      </c>
      <c r="W58" s="69">
        <f>IF((E58-Resultados!$G$13)&gt;0,E58-Resultados!$G$13,0)</f>
        <v>0</v>
      </c>
      <c r="X58" s="69">
        <f>IF((F58-Resultados!$H$13)&gt;0,F58-Resultados!$H$13,0)</f>
        <v>0</v>
      </c>
      <c r="Y58" s="69">
        <f>IF((G58-Resultados!$I$13)&gt;0,G58-Resultados!$I$13,0)</f>
        <v>0</v>
      </c>
      <c r="Z58" s="69">
        <f>IF((H58-Resultados!$J$13)&gt;0,H58-Resultados!$J$13,0)</f>
        <v>0</v>
      </c>
      <c r="AA58" s="69">
        <f>IF((I58-Resultados!$K$13)&gt;0,I58-Resultados!$K$13,0)</f>
        <v>0</v>
      </c>
      <c r="AB58" s="69">
        <f>IF((J58-Resultados!$L$13)&gt;0,J58-Resultados!$L$13,0)</f>
        <v>0</v>
      </c>
      <c r="AC58" s="69">
        <f>IF((K58-Resultados!$M$13)&gt;0,K58-Resultados!$M$13,0)</f>
        <v>0</v>
      </c>
      <c r="AD58" s="69">
        <f>IF((L58-Resultados!$N$13)&gt;0,L58-Resultados!$N$13,0)</f>
        <v>0</v>
      </c>
      <c r="AE58" s="69">
        <f>IF((M58-Resultados!$O$13)&gt;0,M58-Resultados!$O$13,0)</f>
        <v>0</v>
      </c>
      <c r="AF58" s="69">
        <f>IF((N58-Resultados!$P$13)&gt;0,N58-Resultados!$P$13,0)</f>
        <v>0</v>
      </c>
      <c r="AG58" s="69">
        <f>IF((O58-Resultados!$Q$13)&gt;0,O58-Resultados!$Q$13,0)</f>
        <v>0</v>
      </c>
      <c r="AH58" s="69">
        <f>IF((P58-Resultados!$R$13)&gt;0,P58-Resultados!$R$13,0)</f>
        <v>0</v>
      </c>
      <c r="AI58" s="69">
        <f>IF((Q58-Resultados!$S$13)&gt;0,Q58-Resultados!$S$13,0)</f>
        <v>0</v>
      </c>
      <c r="AJ58" s="69">
        <f>IF((R58-Resultados!$T$13)&gt;0,R58-Resultados!$T$13,0)</f>
        <v>0</v>
      </c>
      <c r="AK58" s="87">
        <f t="shared" si="21"/>
        <v>0</v>
      </c>
      <c r="AL58" s="88">
        <f t="shared" si="29"/>
        <v>0</v>
      </c>
      <c r="AM58" s="88">
        <f t="shared" si="22"/>
        <v>0</v>
      </c>
      <c r="AN58" s="88"/>
      <c r="AO58" s="332">
        <f>IF((C58-Resultados!$E$14)&gt;0,C58-Resultados!$E$14,0)</f>
        <v>2.189990338631695</v>
      </c>
      <c r="AP58" s="333">
        <f>IF((D58-Resultados!$F$14)&gt;0,D58-Resultados!$F$14,0)</f>
        <v>5.4533852769726714</v>
      </c>
      <c r="AQ58" s="333">
        <f>IF((E58-Resultados!$G$14)&gt;0,E58-Resultados!$G$14,0)</f>
        <v>0</v>
      </c>
      <c r="AR58" s="333">
        <f>IF((F58-Resultados!$H$14)&gt;0,F58-Resultados!$H$14,0)</f>
        <v>0</v>
      </c>
      <c r="AS58" s="333">
        <f>IF((G58-Resultados!$I$14)&gt;0,G58-Resultados!$I$14,0)</f>
        <v>0</v>
      </c>
      <c r="AT58" s="333">
        <f>IF((H58-Resultados!$J$14)&gt;0,H58-Resultados!$J$14,0)</f>
        <v>0</v>
      </c>
      <c r="AU58" s="333">
        <f>IF((I58-Resultados!$K$14)&gt;0,I58-Resultados!$K$14,0)</f>
        <v>0</v>
      </c>
      <c r="AV58" s="333">
        <f>IF((J58-Resultados!$L$14)&gt;0,J58-Resultados!$L$14,0)</f>
        <v>0</v>
      </c>
      <c r="AW58" s="333">
        <f>IF((K58-Resultados!$M$14)&gt;0,K58-Resultados!$M$14,0)</f>
        <v>0</v>
      </c>
      <c r="AX58" s="333">
        <f>IF((L58-Resultados!$N$14)&gt;0,L58-Resultados!$N$14,0)</f>
        <v>0</v>
      </c>
      <c r="AY58" s="333">
        <f>IF((M58-Resultados!$O$14)&gt;0,M58-Resultados!$O$14,0)</f>
        <v>0</v>
      </c>
      <c r="AZ58" s="333">
        <f>IF((N58-Resultados!$P$14)&gt;0,N58-Resultados!$P$14,0)</f>
        <v>0</v>
      </c>
      <c r="BA58" s="333">
        <f>IF((O58-Resultados!$Q$14)&gt;0,O58-Resultados!$Q$14,0)</f>
        <v>0</v>
      </c>
      <c r="BB58" s="333">
        <f>IF((P58-Resultados!$R$14)&gt;0,P58-Resultados!$R$14,0)</f>
        <v>0</v>
      </c>
      <c r="BC58" s="333">
        <f>IF((Q58-Resultados!$S$14)&gt;0,Q58-Resultados!$S$14,0)</f>
        <v>0</v>
      </c>
      <c r="BD58" s="333">
        <f>IF((R58-Resultados!$T$14)&gt;0,R58-Resultados!$T$14,0)</f>
        <v>0</v>
      </c>
      <c r="BE58" s="90">
        <f t="shared" si="23"/>
        <v>7.6433756156043664</v>
      </c>
      <c r="BF58" s="88">
        <f t="shared" si="30"/>
        <v>0</v>
      </c>
      <c r="BG58" s="88">
        <f t="shared" si="24"/>
        <v>0</v>
      </c>
      <c r="BH58" s="88"/>
      <c r="BI58" s="91">
        <f>IF((C58-Resultados!$E$16)&gt;0,C58-Resultados!$E$16,0)</f>
        <v>0</v>
      </c>
      <c r="BJ58" s="89">
        <f>IF((D58-Resultados!$F$16)&gt;0,D58-Resultados!$F$16,0)</f>
        <v>0</v>
      </c>
      <c r="BK58" s="89">
        <f>IF((E58-Resultados!$G$16)&gt;0,E58-Resultados!$G$16,0)</f>
        <v>0</v>
      </c>
      <c r="BL58" s="89">
        <f>IF((F58-Resultados!$H$16)&gt;0,F58-Resultados!$H$16,0)</f>
        <v>0</v>
      </c>
      <c r="BM58" s="89">
        <f>IF((G58-Resultados!$I$16)&gt;0,G58-Resultados!$I$16,0)</f>
        <v>0</v>
      </c>
      <c r="BN58" s="89">
        <f>IF((H58-Resultados!$J$16)&gt;0,H58-Resultados!$J$16,0)</f>
        <v>0</v>
      </c>
      <c r="BO58" s="89">
        <f>IF((I58-Resultados!$K$16)&gt;0,I58-Resultados!$K$16,0)</f>
        <v>0</v>
      </c>
      <c r="BP58" s="89">
        <f>IF((J58-Resultados!$L$16)&gt;0,J58-Resultados!$L$16,0)</f>
        <v>0</v>
      </c>
      <c r="BQ58" s="89">
        <f>IF((K58-Resultados!$M$16)&gt;0,K58-Resultados!$M$16,0)</f>
        <v>0</v>
      </c>
      <c r="BR58" s="89">
        <f>IF((L58-Resultados!$N$16)&gt;0,L58-Resultados!$N$16,0)</f>
        <v>0</v>
      </c>
      <c r="BS58" s="89">
        <f>IF((M58-Resultados!$O$16)&gt;0,M58-Resultados!$O$16,0)</f>
        <v>0</v>
      </c>
      <c r="BT58" s="89">
        <f>IF((N58-Resultados!$P$16)&gt;0,N58-Resultados!$P$16,0)</f>
        <v>0</v>
      </c>
      <c r="BU58" s="89">
        <f>IF((O58-Resultados!$Q$16)&gt;0,O58-Resultados!$Q$16,0)</f>
        <v>0</v>
      </c>
      <c r="BV58" s="89">
        <f>IF((P58-Resultados!$R$16)&gt;0,P58-Resultados!$R$16,0)</f>
        <v>0</v>
      </c>
      <c r="BW58" s="89">
        <f>IF((Q58-Resultados!$S$16)&gt;0,Q58-Resultados!$S$16,0)</f>
        <v>0</v>
      </c>
      <c r="BX58" s="89">
        <f>IF((R58-Resultados!$T$16)&gt;0,R58-Resultados!$T$16,0)</f>
        <v>0</v>
      </c>
      <c r="BY58" s="90">
        <f t="shared" si="25"/>
        <v>0</v>
      </c>
      <c r="BZ58" s="88">
        <f t="shared" si="31"/>
        <v>0</v>
      </c>
      <c r="CA58" s="88">
        <f t="shared" si="26"/>
        <v>0</v>
      </c>
      <c r="CB58" s="88"/>
      <c r="CC58" s="91">
        <f>IF((C58-Resultados!$E$17)&gt;0,C58-Resultados!$E$17,0)</f>
        <v>0.12173157831319514</v>
      </c>
      <c r="CD58" s="89">
        <f>IF((D58-Resultados!$F$17)&gt;0,D58-Resultados!$F$17,0)</f>
        <v>3.3851265166541786</v>
      </c>
      <c r="CE58" s="89">
        <f>IF((E58-Resultados!$G$17)&gt;0,E58-Resultados!$G$17,0)</f>
        <v>0</v>
      </c>
      <c r="CF58" s="89">
        <f>IF((F58-Resultados!$H$17)&gt;0,F58-Resultados!$H$17,0)</f>
        <v>0</v>
      </c>
      <c r="CG58" s="89">
        <f>IF((G58-Resultados!$I$17)&gt;0,G58-Resultados!$I$17,0)</f>
        <v>0</v>
      </c>
      <c r="CH58" s="89">
        <f>IF((H58-Resultados!$J$17)&gt;0,H58-Resultados!$J$17,0)</f>
        <v>0</v>
      </c>
      <c r="CI58" s="89">
        <f>IF((I58-Resultados!$K$17)&gt;0,I58-Resultados!$K$17,0)</f>
        <v>0</v>
      </c>
      <c r="CJ58" s="89">
        <f>IF((J58-Resultados!$L$17)&gt;0,J58-Resultados!$L$17,0)</f>
        <v>0</v>
      </c>
      <c r="CK58" s="89">
        <f>IF((K58-Resultados!$M$17)&gt;0,K58-Resultados!$M$17,0)</f>
        <v>0</v>
      </c>
      <c r="CL58" s="89">
        <f>IF((L58-Resultados!$N$17)&gt;0,L58-Resultados!$N$17,0)</f>
        <v>0</v>
      </c>
      <c r="CM58" s="89">
        <f>IF((M58-Resultados!$O$17)&gt;0,M58-Resultados!$O$17,0)</f>
        <v>0</v>
      </c>
      <c r="CN58" s="89">
        <f>IF((N58-Resultados!$P$17)&gt;0,N58-Resultados!$P$17,0)</f>
        <v>0</v>
      </c>
      <c r="CO58" s="89">
        <f>IF((O58-Resultados!$Q$17)&gt;0,O58-Resultados!$Q$17,0)</f>
        <v>0</v>
      </c>
      <c r="CP58" s="89">
        <f>IF((P58-Resultados!$R$17)&gt;0,P58-Resultados!$R$17,0)</f>
        <v>0</v>
      </c>
      <c r="CQ58" s="89">
        <f>IF((Q58-Resultados!$S$17)&gt;0,Q58-Resultados!$S$17,0)</f>
        <v>0</v>
      </c>
      <c r="CR58" s="89">
        <f>IF((R58-Resultados!$T$17)&gt;0,R58-Resultados!$T$17,0)</f>
        <v>0</v>
      </c>
      <c r="CS58" s="90">
        <f t="shared" si="27"/>
        <v>3.5068580949673738</v>
      </c>
      <c r="CT58" s="88">
        <f t="shared" si="32"/>
        <v>0</v>
      </c>
      <c r="CU58" s="88">
        <f t="shared" si="28"/>
        <v>0</v>
      </c>
    </row>
    <row r="59" spans="1:99" ht="14.25">
      <c r="A59" s="71"/>
      <c r="B59" s="83">
        <v>23</v>
      </c>
      <c r="C59" s="92">
        <f t="shared" si="33"/>
        <v>10</v>
      </c>
      <c r="D59" s="93">
        <f t="shared" si="34"/>
        <v>13</v>
      </c>
      <c r="E59" s="93">
        <f t="shared" si="35"/>
        <v>16</v>
      </c>
      <c r="F59" s="93">
        <f t="shared" si="36"/>
        <v>19</v>
      </c>
      <c r="G59" s="93">
        <f t="shared" si="37"/>
        <v>22</v>
      </c>
      <c r="H59" s="93">
        <f t="shared" si="38"/>
        <v>25</v>
      </c>
      <c r="I59" s="93">
        <f t="shared" si="39"/>
        <v>28</v>
      </c>
      <c r="J59" s="93">
        <f t="shared" si="40"/>
        <v>29</v>
      </c>
      <c r="K59" s="93">
        <f t="shared" si="41"/>
        <v>30</v>
      </c>
      <c r="L59" s="93">
        <f t="shared" si="42"/>
        <v>31</v>
      </c>
      <c r="M59" s="93">
        <f t="shared" si="43"/>
        <v>32</v>
      </c>
      <c r="N59" s="93">
        <f t="shared" si="44"/>
        <v>33</v>
      </c>
      <c r="O59" s="93">
        <f t="shared" si="45"/>
        <v>33</v>
      </c>
      <c r="P59" s="93">
        <f t="shared" si="46"/>
        <v>33</v>
      </c>
      <c r="Q59" s="93">
        <f t="shared" si="47"/>
        <v>33</v>
      </c>
      <c r="R59" s="93">
        <f t="shared" si="48"/>
        <v>33</v>
      </c>
      <c r="S59" s="94">
        <f t="shared" si="49"/>
        <v>33</v>
      </c>
      <c r="U59" s="69">
        <f>IF((C59-Resultados!$E$13)&gt;0,C59-Resultados!$E$13,0)</f>
        <v>0</v>
      </c>
      <c r="V59" s="69">
        <f>IF((D59-Resultados!$F$13)&gt;0,D59-Resultados!$F$13,0)</f>
        <v>0</v>
      </c>
      <c r="W59" s="69">
        <f>IF((E59-Resultados!$G$13)&gt;0,E59-Resultados!$G$13,0)</f>
        <v>0</v>
      </c>
      <c r="X59" s="69">
        <f>IF((F59-Resultados!$H$13)&gt;0,F59-Resultados!$H$13,0)</f>
        <v>0</v>
      </c>
      <c r="Y59" s="69">
        <f>IF((G59-Resultados!$I$13)&gt;0,G59-Resultados!$I$13,0)</f>
        <v>0</v>
      </c>
      <c r="Z59" s="69">
        <f>IF((H59-Resultados!$J$13)&gt;0,H59-Resultados!$J$13,0)</f>
        <v>0</v>
      </c>
      <c r="AA59" s="69">
        <f>IF((I59-Resultados!$K$13)&gt;0,I59-Resultados!$K$13,0)</f>
        <v>0</v>
      </c>
      <c r="AB59" s="69">
        <f>IF((J59-Resultados!$L$13)&gt;0,J59-Resultados!$L$13,0)</f>
        <v>0</v>
      </c>
      <c r="AC59" s="69">
        <f>IF((K59-Resultados!$M$13)&gt;0,K59-Resultados!$M$13,0)</f>
        <v>0</v>
      </c>
      <c r="AD59" s="69">
        <f>IF((L59-Resultados!$N$13)&gt;0,L59-Resultados!$N$13,0)</f>
        <v>0</v>
      </c>
      <c r="AE59" s="69">
        <f>IF((M59-Resultados!$O$13)&gt;0,M59-Resultados!$O$13,0)</f>
        <v>0</v>
      </c>
      <c r="AF59" s="69">
        <f>IF((N59-Resultados!$P$13)&gt;0,N59-Resultados!$P$13,0)</f>
        <v>0</v>
      </c>
      <c r="AG59" s="69">
        <f>IF((O59-Resultados!$Q$13)&gt;0,O59-Resultados!$Q$13,0)</f>
        <v>0</v>
      </c>
      <c r="AH59" s="69">
        <f>IF((P59-Resultados!$R$13)&gt;0,P59-Resultados!$R$13,0)</f>
        <v>0</v>
      </c>
      <c r="AI59" s="69">
        <f>IF((Q59-Resultados!$S$13)&gt;0,Q59-Resultados!$S$13,0)</f>
        <v>0</v>
      </c>
      <c r="AJ59" s="69">
        <f>IF((R59-Resultados!$T$13)&gt;0,R59-Resultados!$T$13,0)</f>
        <v>0</v>
      </c>
      <c r="AK59" s="87">
        <f t="shared" si="21"/>
        <v>0</v>
      </c>
      <c r="AL59" s="88">
        <f t="shared" si="29"/>
        <v>0</v>
      </c>
      <c r="AM59" s="88">
        <f t="shared" si="22"/>
        <v>0</v>
      </c>
      <c r="AN59" s="88"/>
      <c r="AO59" s="332">
        <f>IF((C59-Resultados!$E$14)&gt;0,C59-Resultados!$E$14,0)</f>
        <v>1.189990338631695</v>
      </c>
      <c r="AP59" s="333">
        <f>IF((D59-Resultados!$F$14)&gt;0,D59-Resultados!$F$14,0)</f>
        <v>4.4533852769726714</v>
      </c>
      <c r="AQ59" s="333">
        <f>IF((E59-Resultados!$G$14)&gt;0,E59-Resultados!$G$14,0)</f>
        <v>0</v>
      </c>
      <c r="AR59" s="333">
        <f>IF((F59-Resultados!$H$14)&gt;0,F59-Resultados!$H$14,0)</f>
        <v>0</v>
      </c>
      <c r="AS59" s="333">
        <f>IF((G59-Resultados!$I$14)&gt;0,G59-Resultados!$I$14,0)</f>
        <v>0</v>
      </c>
      <c r="AT59" s="333">
        <f>IF((H59-Resultados!$J$14)&gt;0,H59-Resultados!$J$14,0)</f>
        <v>0</v>
      </c>
      <c r="AU59" s="333">
        <f>IF((I59-Resultados!$K$14)&gt;0,I59-Resultados!$K$14,0)</f>
        <v>0</v>
      </c>
      <c r="AV59" s="333">
        <f>IF((J59-Resultados!$L$14)&gt;0,J59-Resultados!$L$14,0)</f>
        <v>0</v>
      </c>
      <c r="AW59" s="333">
        <f>IF((K59-Resultados!$M$14)&gt;0,K59-Resultados!$M$14,0)</f>
        <v>0</v>
      </c>
      <c r="AX59" s="333">
        <f>IF((L59-Resultados!$N$14)&gt;0,L59-Resultados!$N$14,0)</f>
        <v>0</v>
      </c>
      <c r="AY59" s="333">
        <f>IF((M59-Resultados!$O$14)&gt;0,M59-Resultados!$O$14,0)</f>
        <v>0</v>
      </c>
      <c r="AZ59" s="333">
        <f>IF((N59-Resultados!$P$14)&gt;0,N59-Resultados!$P$14,0)</f>
        <v>0</v>
      </c>
      <c r="BA59" s="333">
        <f>IF((O59-Resultados!$Q$14)&gt;0,O59-Resultados!$Q$14,0)</f>
        <v>0</v>
      </c>
      <c r="BB59" s="333">
        <f>IF((P59-Resultados!$R$14)&gt;0,P59-Resultados!$R$14,0)</f>
        <v>0</v>
      </c>
      <c r="BC59" s="333">
        <f>IF((Q59-Resultados!$S$14)&gt;0,Q59-Resultados!$S$14,0)</f>
        <v>0</v>
      </c>
      <c r="BD59" s="333">
        <f>IF((R59-Resultados!$T$14)&gt;0,R59-Resultados!$T$14,0)</f>
        <v>0</v>
      </c>
      <c r="BE59" s="90">
        <f t="shared" si="23"/>
        <v>5.6433756156043664</v>
      </c>
      <c r="BF59" s="88">
        <f t="shared" si="30"/>
        <v>0</v>
      </c>
      <c r="BG59" s="88">
        <f t="shared" si="24"/>
        <v>0</v>
      </c>
      <c r="BH59" s="88"/>
      <c r="BI59" s="91">
        <f>IF((C59-Resultados!$E$16)&gt;0,C59-Resultados!$E$16,0)</f>
        <v>0</v>
      </c>
      <c r="BJ59" s="89">
        <f>IF((D59-Resultados!$F$16)&gt;0,D59-Resultados!$F$16,0)</f>
        <v>0</v>
      </c>
      <c r="BK59" s="89">
        <f>IF((E59-Resultados!$G$16)&gt;0,E59-Resultados!$G$16,0)</f>
        <v>0</v>
      </c>
      <c r="BL59" s="89">
        <f>IF((F59-Resultados!$H$16)&gt;0,F59-Resultados!$H$16,0)</f>
        <v>0</v>
      </c>
      <c r="BM59" s="89">
        <f>IF((G59-Resultados!$I$16)&gt;0,G59-Resultados!$I$16,0)</f>
        <v>0</v>
      </c>
      <c r="BN59" s="89">
        <f>IF((H59-Resultados!$J$16)&gt;0,H59-Resultados!$J$16,0)</f>
        <v>0</v>
      </c>
      <c r="BO59" s="89">
        <f>IF((I59-Resultados!$K$16)&gt;0,I59-Resultados!$K$16,0)</f>
        <v>0</v>
      </c>
      <c r="BP59" s="89">
        <f>IF((J59-Resultados!$L$16)&gt;0,J59-Resultados!$L$16,0)</f>
        <v>0</v>
      </c>
      <c r="BQ59" s="89">
        <f>IF((K59-Resultados!$M$16)&gt;0,K59-Resultados!$M$16,0)</f>
        <v>0</v>
      </c>
      <c r="BR59" s="89">
        <f>IF((L59-Resultados!$N$16)&gt;0,L59-Resultados!$N$16,0)</f>
        <v>0</v>
      </c>
      <c r="BS59" s="89">
        <f>IF((M59-Resultados!$O$16)&gt;0,M59-Resultados!$O$16,0)</f>
        <v>0</v>
      </c>
      <c r="BT59" s="89">
        <f>IF((N59-Resultados!$P$16)&gt;0,N59-Resultados!$P$16,0)</f>
        <v>0</v>
      </c>
      <c r="BU59" s="89">
        <f>IF((O59-Resultados!$Q$16)&gt;0,O59-Resultados!$Q$16,0)</f>
        <v>0</v>
      </c>
      <c r="BV59" s="89">
        <f>IF((P59-Resultados!$R$16)&gt;0,P59-Resultados!$R$16,0)</f>
        <v>0</v>
      </c>
      <c r="BW59" s="89">
        <f>IF((Q59-Resultados!$S$16)&gt;0,Q59-Resultados!$S$16,0)</f>
        <v>0</v>
      </c>
      <c r="BX59" s="89">
        <f>IF((R59-Resultados!$T$16)&gt;0,R59-Resultados!$T$16,0)</f>
        <v>0</v>
      </c>
      <c r="BY59" s="90">
        <f t="shared" si="25"/>
        <v>0</v>
      </c>
      <c r="BZ59" s="88">
        <f t="shared" si="31"/>
        <v>0</v>
      </c>
      <c r="CA59" s="88">
        <f t="shared" si="26"/>
        <v>0</v>
      </c>
      <c r="CB59" s="88"/>
      <c r="CC59" s="91">
        <f>IF((C59-Resultados!$E$17)&gt;0,C59-Resultados!$E$17,0)</f>
        <v>0</v>
      </c>
      <c r="CD59" s="89">
        <f>IF((D59-Resultados!$F$17)&gt;0,D59-Resultados!$F$17,0)</f>
        <v>2.3851265166541786</v>
      </c>
      <c r="CE59" s="89">
        <f>IF((E59-Resultados!$G$17)&gt;0,E59-Resultados!$G$17,0)</f>
        <v>0</v>
      </c>
      <c r="CF59" s="89">
        <f>IF((F59-Resultados!$H$17)&gt;0,F59-Resultados!$H$17,0)</f>
        <v>0</v>
      </c>
      <c r="CG59" s="89">
        <f>IF((G59-Resultados!$I$17)&gt;0,G59-Resultados!$I$17,0)</f>
        <v>0</v>
      </c>
      <c r="CH59" s="89">
        <f>IF((H59-Resultados!$J$17)&gt;0,H59-Resultados!$J$17,0)</f>
        <v>0</v>
      </c>
      <c r="CI59" s="89">
        <f>IF((I59-Resultados!$K$17)&gt;0,I59-Resultados!$K$17,0)</f>
        <v>0</v>
      </c>
      <c r="CJ59" s="89">
        <f>IF((J59-Resultados!$L$17)&gt;0,J59-Resultados!$L$17,0)</f>
        <v>0</v>
      </c>
      <c r="CK59" s="89">
        <f>IF((K59-Resultados!$M$17)&gt;0,K59-Resultados!$M$17,0)</f>
        <v>0</v>
      </c>
      <c r="CL59" s="89">
        <f>IF((L59-Resultados!$N$17)&gt;0,L59-Resultados!$N$17,0)</f>
        <v>0</v>
      </c>
      <c r="CM59" s="89">
        <f>IF((M59-Resultados!$O$17)&gt;0,M59-Resultados!$O$17,0)</f>
        <v>0</v>
      </c>
      <c r="CN59" s="89">
        <f>IF((N59-Resultados!$P$17)&gt;0,N59-Resultados!$P$17,0)</f>
        <v>0</v>
      </c>
      <c r="CO59" s="89">
        <f>IF((O59-Resultados!$Q$17)&gt;0,O59-Resultados!$Q$17,0)</f>
        <v>0</v>
      </c>
      <c r="CP59" s="89">
        <f>IF((P59-Resultados!$R$17)&gt;0,P59-Resultados!$R$17,0)</f>
        <v>0</v>
      </c>
      <c r="CQ59" s="89">
        <f>IF((Q59-Resultados!$S$17)&gt;0,Q59-Resultados!$S$17,0)</f>
        <v>0</v>
      </c>
      <c r="CR59" s="89">
        <f>IF((R59-Resultados!$T$17)&gt;0,R59-Resultados!$T$17,0)</f>
        <v>0</v>
      </c>
      <c r="CS59" s="90">
        <f t="shared" si="27"/>
        <v>2.3851265166541786</v>
      </c>
      <c r="CT59" s="88">
        <f t="shared" si="32"/>
        <v>0</v>
      </c>
      <c r="CU59" s="88">
        <f t="shared" si="28"/>
        <v>0</v>
      </c>
    </row>
    <row r="60" spans="1:99" ht="14.25">
      <c r="A60" s="71"/>
      <c r="B60" s="83">
        <v>24</v>
      </c>
      <c r="C60" s="92">
        <f t="shared" si="33"/>
        <v>9</v>
      </c>
      <c r="D60" s="93">
        <f t="shared" si="34"/>
        <v>12</v>
      </c>
      <c r="E60" s="93">
        <f t="shared" si="35"/>
        <v>15</v>
      </c>
      <c r="F60" s="93">
        <f t="shared" si="36"/>
        <v>18</v>
      </c>
      <c r="G60" s="93">
        <f t="shared" si="37"/>
        <v>21</v>
      </c>
      <c r="H60" s="93">
        <f t="shared" si="38"/>
        <v>24</v>
      </c>
      <c r="I60" s="93">
        <f t="shared" si="39"/>
        <v>27</v>
      </c>
      <c r="J60" s="93">
        <f t="shared" si="40"/>
        <v>28</v>
      </c>
      <c r="K60" s="93">
        <f t="shared" si="41"/>
        <v>29</v>
      </c>
      <c r="L60" s="93">
        <f t="shared" si="42"/>
        <v>30</v>
      </c>
      <c r="M60" s="93">
        <f t="shared" si="43"/>
        <v>31</v>
      </c>
      <c r="N60" s="93">
        <f t="shared" si="44"/>
        <v>32</v>
      </c>
      <c r="O60" s="93">
        <f t="shared" si="45"/>
        <v>32</v>
      </c>
      <c r="P60" s="93">
        <f t="shared" si="46"/>
        <v>32</v>
      </c>
      <c r="Q60" s="93">
        <f t="shared" si="47"/>
        <v>32</v>
      </c>
      <c r="R60" s="93">
        <f t="shared" si="48"/>
        <v>32</v>
      </c>
      <c r="S60" s="94">
        <f t="shared" si="49"/>
        <v>32</v>
      </c>
      <c r="U60" s="69">
        <f>IF((C60-Resultados!$E$13)&gt;0,C60-Resultados!$E$13,0)</f>
        <v>0</v>
      </c>
      <c r="V60" s="69">
        <f>IF((D60-Resultados!$F$13)&gt;0,D60-Resultados!$F$13,0)</f>
        <v>0</v>
      </c>
      <c r="W60" s="69">
        <f>IF((E60-Resultados!$G$13)&gt;0,E60-Resultados!$G$13,0)</f>
        <v>0</v>
      </c>
      <c r="X60" s="69">
        <f>IF((F60-Resultados!$H$13)&gt;0,F60-Resultados!$H$13,0)</f>
        <v>0</v>
      </c>
      <c r="Y60" s="69">
        <f>IF((G60-Resultados!$I$13)&gt;0,G60-Resultados!$I$13,0)</f>
        <v>0</v>
      </c>
      <c r="Z60" s="69">
        <f>IF((H60-Resultados!$J$13)&gt;0,H60-Resultados!$J$13,0)</f>
        <v>0</v>
      </c>
      <c r="AA60" s="69">
        <f>IF((I60-Resultados!$K$13)&gt;0,I60-Resultados!$K$13,0)</f>
        <v>0</v>
      </c>
      <c r="AB60" s="69">
        <f>IF((J60-Resultados!$L$13)&gt;0,J60-Resultados!$L$13,0)</f>
        <v>0</v>
      </c>
      <c r="AC60" s="69">
        <f>IF((K60-Resultados!$M$13)&gt;0,K60-Resultados!$M$13,0)</f>
        <v>0</v>
      </c>
      <c r="AD60" s="69">
        <f>IF((L60-Resultados!$N$13)&gt;0,L60-Resultados!$N$13,0)</f>
        <v>0</v>
      </c>
      <c r="AE60" s="69">
        <f>IF((M60-Resultados!$O$13)&gt;0,M60-Resultados!$O$13,0)</f>
        <v>0</v>
      </c>
      <c r="AF60" s="69">
        <f>IF((N60-Resultados!$P$13)&gt;0,N60-Resultados!$P$13,0)</f>
        <v>0</v>
      </c>
      <c r="AG60" s="69">
        <f>IF((O60-Resultados!$Q$13)&gt;0,O60-Resultados!$Q$13,0)</f>
        <v>0</v>
      </c>
      <c r="AH60" s="69">
        <f>IF((P60-Resultados!$R$13)&gt;0,P60-Resultados!$R$13,0)</f>
        <v>0</v>
      </c>
      <c r="AI60" s="69">
        <f>IF((Q60-Resultados!$S$13)&gt;0,Q60-Resultados!$S$13,0)</f>
        <v>0</v>
      </c>
      <c r="AJ60" s="69">
        <f>IF((R60-Resultados!$T$13)&gt;0,R60-Resultados!$T$13,0)</f>
        <v>0</v>
      </c>
      <c r="AK60" s="87">
        <f t="shared" si="21"/>
        <v>0</v>
      </c>
      <c r="AL60" s="88">
        <f t="shared" si="29"/>
        <v>0</v>
      </c>
      <c r="AM60" s="88">
        <f t="shared" si="22"/>
        <v>0</v>
      </c>
      <c r="AN60" s="88"/>
      <c r="AO60" s="332">
        <f>IF((C60-Resultados!$E$14)&gt;0,C60-Resultados!$E$14,0)</f>
        <v>0.18999033863169501</v>
      </c>
      <c r="AP60" s="333">
        <f>IF((D60-Resultados!$F$14)&gt;0,D60-Resultados!$F$14,0)</f>
        <v>3.4533852769726714</v>
      </c>
      <c r="AQ60" s="333">
        <f>IF((E60-Resultados!$G$14)&gt;0,E60-Resultados!$G$14,0)</f>
        <v>0</v>
      </c>
      <c r="AR60" s="333">
        <f>IF((F60-Resultados!$H$14)&gt;0,F60-Resultados!$H$14,0)</f>
        <v>0</v>
      </c>
      <c r="AS60" s="333">
        <f>IF((G60-Resultados!$I$14)&gt;0,G60-Resultados!$I$14,0)</f>
        <v>0</v>
      </c>
      <c r="AT60" s="333">
        <f>IF((H60-Resultados!$J$14)&gt;0,H60-Resultados!$J$14,0)</f>
        <v>0</v>
      </c>
      <c r="AU60" s="333">
        <f>IF((I60-Resultados!$K$14)&gt;0,I60-Resultados!$K$14,0)</f>
        <v>0</v>
      </c>
      <c r="AV60" s="333">
        <f>IF((J60-Resultados!$L$14)&gt;0,J60-Resultados!$L$14,0)</f>
        <v>0</v>
      </c>
      <c r="AW60" s="333">
        <f>IF((K60-Resultados!$M$14)&gt;0,K60-Resultados!$M$14,0)</f>
        <v>0</v>
      </c>
      <c r="AX60" s="333">
        <f>IF((L60-Resultados!$N$14)&gt;0,L60-Resultados!$N$14,0)</f>
        <v>0</v>
      </c>
      <c r="AY60" s="333">
        <f>IF((M60-Resultados!$O$14)&gt;0,M60-Resultados!$O$14,0)</f>
        <v>0</v>
      </c>
      <c r="AZ60" s="333">
        <f>IF((N60-Resultados!$P$14)&gt;0,N60-Resultados!$P$14,0)</f>
        <v>0</v>
      </c>
      <c r="BA60" s="333">
        <f>IF((O60-Resultados!$Q$14)&gt;0,O60-Resultados!$Q$14,0)</f>
        <v>0</v>
      </c>
      <c r="BB60" s="333">
        <f>IF((P60-Resultados!$R$14)&gt;0,P60-Resultados!$R$14,0)</f>
        <v>0</v>
      </c>
      <c r="BC60" s="333">
        <f>IF((Q60-Resultados!$S$14)&gt;0,Q60-Resultados!$S$14,0)</f>
        <v>0</v>
      </c>
      <c r="BD60" s="333">
        <f>IF((R60-Resultados!$T$14)&gt;0,R60-Resultados!$T$14,0)</f>
        <v>0</v>
      </c>
      <c r="BE60" s="90">
        <f t="shared" si="23"/>
        <v>3.6433756156043664</v>
      </c>
      <c r="BF60" s="88">
        <f t="shared" si="30"/>
        <v>0</v>
      </c>
      <c r="BG60" s="88">
        <f t="shared" si="24"/>
        <v>0</v>
      </c>
      <c r="BH60" s="88"/>
      <c r="BI60" s="91">
        <f>IF((C60-Resultados!$E$16)&gt;0,C60-Resultados!$E$16,0)</f>
        <v>0</v>
      </c>
      <c r="BJ60" s="89">
        <f>IF((D60-Resultados!$F$16)&gt;0,D60-Resultados!$F$16,0)</f>
        <v>0</v>
      </c>
      <c r="BK60" s="89">
        <f>IF((E60-Resultados!$G$16)&gt;0,E60-Resultados!$G$16,0)</f>
        <v>0</v>
      </c>
      <c r="BL60" s="89">
        <f>IF((F60-Resultados!$H$16)&gt;0,F60-Resultados!$H$16,0)</f>
        <v>0</v>
      </c>
      <c r="BM60" s="89">
        <f>IF((G60-Resultados!$I$16)&gt;0,G60-Resultados!$I$16,0)</f>
        <v>0</v>
      </c>
      <c r="BN60" s="89">
        <f>IF((H60-Resultados!$J$16)&gt;0,H60-Resultados!$J$16,0)</f>
        <v>0</v>
      </c>
      <c r="BO60" s="89">
        <f>IF((I60-Resultados!$K$16)&gt;0,I60-Resultados!$K$16,0)</f>
        <v>0</v>
      </c>
      <c r="BP60" s="89">
        <f>IF((J60-Resultados!$L$16)&gt;0,J60-Resultados!$L$16,0)</f>
        <v>0</v>
      </c>
      <c r="BQ60" s="89">
        <f>IF((K60-Resultados!$M$16)&gt;0,K60-Resultados!$M$16,0)</f>
        <v>0</v>
      </c>
      <c r="BR60" s="89">
        <f>IF((L60-Resultados!$N$16)&gt;0,L60-Resultados!$N$16,0)</f>
        <v>0</v>
      </c>
      <c r="BS60" s="89">
        <f>IF((M60-Resultados!$O$16)&gt;0,M60-Resultados!$O$16,0)</f>
        <v>0</v>
      </c>
      <c r="BT60" s="89">
        <f>IF((N60-Resultados!$P$16)&gt;0,N60-Resultados!$P$16,0)</f>
        <v>0</v>
      </c>
      <c r="BU60" s="89">
        <f>IF((O60-Resultados!$Q$16)&gt;0,O60-Resultados!$Q$16,0)</f>
        <v>0</v>
      </c>
      <c r="BV60" s="89">
        <f>IF((P60-Resultados!$R$16)&gt;0,P60-Resultados!$R$16,0)</f>
        <v>0</v>
      </c>
      <c r="BW60" s="89">
        <f>IF((Q60-Resultados!$S$16)&gt;0,Q60-Resultados!$S$16,0)</f>
        <v>0</v>
      </c>
      <c r="BX60" s="89">
        <f>IF((R60-Resultados!$T$16)&gt;0,R60-Resultados!$T$16,0)</f>
        <v>0</v>
      </c>
      <c r="BY60" s="90">
        <f t="shared" si="25"/>
        <v>0</v>
      </c>
      <c r="BZ60" s="88">
        <f t="shared" si="31"/>
        <v>0</v>
      </c>
      <c r="CA60" s="88">
        <f t="shared" si="26"/>
        <v>0</v>
      </c>
      <c r="CB60" s="88"/>
      <c r="CC60" s="91">
        <f>IF((C60-Resultados!$E$17)&gt;0,C60-Resultados!$E$17,0)</f>
        <v>0</v>
      </c>
      <c r="CD60" s="89">
        <f>IF((D60-Resultados!$F$17)&gt;0,D60-Resultados!$F$17,0)</f>
        <v>1.3851265166541786</v>
      </c>
      <c r="CE60" s="89">
        <f>IF((E60-Resultados!$G$17)&gt;0,E60-Resultados!$G$17,0)</f>
        <v>0</v>
      </c>
      <c r="CF60" s="89">
        <f>IF((F60-Resultados!$H$17)&gt;0,F60-Resultados!$H$17,0)</f>
        <v>0</v>
      </c>
      <c r="CG60" s="89">
        <f>IF((G60-Resultados!$I$17)&gt;0,G60-Resultados!$I$17,0)</f>
        <v>0</v>
      </c>
      <c r="CH60" s="89">
        <f>IF((H60-Resultados!$J$17)&gt;0,H60-Resultados!$J$17,0)</f>
        <v>0</v>
      </c>
      <c r="CI60" s="89">
        <f>IF((I60-Resultados!$K$17)&gt;0,I60-Resultados!$K$17,0)</f>
        <v>0</v>
      </c>
      <c r="CJ60" s="89">
        <f>IF((J60-Resultados!$L$17)&gt;0,J60-Resultados!$L$17,0)</f>
        <v>0</v>
      </c>
      <c r="CK60" s="89">
        <f>IF((K60-Resultados!$M$17)&gt;0,K60-Resultados!$M$17,0)</f>
        <v>0</v>
      </c>
      <c r="CL60" s="89">
        <f>IF((L60-Resultados!$N$17)&gt;0,L60-Resultados!$N$17,0)</f>
        <v>0</v>
      </c>
      <c r="CM60" s="89">
        <f>IF((M60-Resultados!$O$17)&gt;0,M60-Resultados!$O$17,0)</f>
        <v>0</v>
      </c>
      <c r="CN60" s="89">
        <f>IF((N60-Resultados!$P$17)&gt;0,N60-Resultados!$P$17,0)</f>
        <v>0</v>
      </c>
      <c r="CO60" s="89">
        <f>IF((O60-Resultados!$Q$17)&gt;0,O60-Resultados!$Q$17,0)</f>
        <v>0</v>
      </c>
      <c r="CP60" s="89">
        <f>IF((P60-Resultados!$R$17)&gt;0,P60-Resultados!$R$17,0)</f>
        <v>0</v>
      </c>
      <c r="CQ60" s="89">
        <f>IF((Q60-Resultados!$S$17)&gt;0,Q60-Resultados!$S$17,0)</f>
        <v>0</v>
      </c>
      <c r="CR60" s="89">
        <f>IF((R60-Resultados!$T$17)&gt;0,R60-Resultados!$T$17,0)</f>
        <v>0</v>
      </c>
      <c r="CS60" s="90">
        <f t="shared" si="27"/>
        <v>1.3851265166541786</v>
      </c>
      <c r="CT60" s="88">
        <f t="shared" si="32"/>
        <v>0</v>
      </c>
      <c r="CU60" s="88">
        <f t="shared" si="28"/>
        <v>0</v>
      </c>
    </row>
    <row r="61" spans="1:99" ht="14.25">
      <c r="A61" s="71"/>
      <c r="B61" s="83">
        <v>25</v>
      </c>
      <c r="C61" s="92">
        <f t="shared" si="33"/>
        <v>8</v>
      </c>
      <c r="D61" s="93">
        <f t="shared" si="34"/>
        <v>11</v>
      </c>
      <c r="E61" s="93">
        <f t="shared" si="35"/>
        <v>14</v>
      </c>
      <c r="F61" s="93">
        <f t="shared" si="36"/>
        <v>17</v>
      </c>
      <c r="G61" s="93">
        <f t="shared" si="37"/>
        <v>20</v>
      </c>
      <c r="H61" s="93">
        <f t="shared" si="38"/>
        <v>23</v>
      </c>
      <c r="I61" s="93">
        <f t="shared" si="39"/>
        <v>26</v>
      </c>
      <c r="J61" s="93">
        <f t="shared" si="40"/>
        <v>27</v>
      </c>
      <c r="K61" s="93">
        <f t="shared" si="41"/>
        <v>28</v>
      </c>
      <c r="L61" s="93">
        <f t="shared" si="42"/>
        <v>29</v>
      </c>
      <c r="M61" s="93">
        <f t="shared" si="43"/>
        <v>30</v>
      </c>
      <c r="N61" s="93">
        <f t="shared" si="44"/>
        <v>31</v>
      </c>
      <c r="O61" s="93">
        <f t="shared" si="45"/>
        <v>31</v>
      </c>
      <c r="P61" s="93">
        <f t="shared" si="46"/>
        <v>31</v>
      </c>
      <c r="Q61" s="93">
        <f t="shared" si="47"/>
        <v>31</v>
      </c>
      <c r="R61" s="93">
        <f t="shared" si="48"/>
        <v>31</v>
      </c>
      <c r="S61" s="94">
        <f t="shared" si="49"/>
        <v>31</v>
      </c>
      <c r="U61" s="69">
        <f>IF((C61-Resultados!$E$13)&gt;0,C61-Resultados!$E$13,0)</f>
        <v>0</v>
      </c>
      <c r="V61" s="69">
        <f>IF((D61-Resultados!$F$13)&gt;0,D61-Resultados!$F$13,0)</f>
        <v>0</v>
      </c>
      <c r="W61" s="69">
        <f>IF((E61-Resultados!$G$13)&gt;0,E61-Resultados!$G$13,0)</f>
        <v>0</v>
      </c>
      <c r="X61" s="69">
        <f>IF((F61-Resultados!$H$13)&gt;0,F61-Resultados!$H$13,0)</f>
        <v>0</v>
      </c>
      <c r="Y61" s="69">
        <f>IF((G61-Resultados!$I$13)&gt;0,G61-Resultados!$I$13,0)</f>
        <v>0</v>
      </c>
      <c r="Z61" s="69">
        <f>IF((H61-Resultados!$J$13)&gt;0,H61-Resultados!$J$13,0)</f>
        <v>0</v>
      </c>
      <c r="AA61" s="69">
        <f>IF((I61-Resultados!$K$13)&gt;0,I61-Resultados!$K$13,0)</f>
        <v>0</v>
      </c>
      <c r="AB61" s="69">
        <f>IF((J61-Resultados!$L$13)&gt;0,J61-Resultados!$L$13,0)</f>
        <v>0</v>
      </c>
      <c r="AC61" s="69">
        <f>IF((K61-Resultados!$M$13)&gt;0,K61-Resultados!$M$13,0)</f>
        <v>0</v>
      </c>
      <c r="AD61" s="69">
        <f>IF((L61-Resultados!$N$13)&gt;0,L61-Resultados!$N$13,0)</f>
        <v>0</v>
      </c>
      <c r="AE61" s="69">
        <f>IF((M61-Resultados!$O$13)&gt;0,M61-Resultados!$O$13,0)</f>
        <v>0</v>
      </c>
      <c r="AF61" s="69">
        <f>IF((N61-Resultados!$P$13)&gt;0,N61-Resultados!$P$13,0)</f>
        <v>0</v>
      </c>
      <c r="AG61" s="69">
        <f>IF((O61-Resultados!$Q$13)&gt;0,O61-Resultados!$Q$13,0)</f>
        <v>0</v>
      </c>
      <c r="AH61" s="69">
        <f>IF((P61-Resultados!$R$13)&gt;0,P61-Resultados!$R$13,0)</f>
        <v>0</v>
      </c>
      <c r="AI61" s="69">
        <f>IF((Q61-Resultados!$S$13)&gt;0,Q61-Resultados!$S$13,0)</f>
        <v>0</v>
      </c>
      <c r="AJ61" s="69">
        <f>IF((R61-Resultados!$T$13)&gt;0,R61-Resultados!$T$13,0)</f>
        <v>0</v>
      </c>
      <c r="AK61" s="87">
        <f t="shared" si="21"/>
        <v>0</v>
      </c>
      <c r="AL61" s="88">
        <f t="shared" si="29"/>
        <v>0</v>
      </c>
      <c r="AM61" s="88">
        <f t="shared" si="22"/>
        <v>0</v>
      </c>
      <c r="AN61" s="88"/>
      <c r="AO61" s="332">
        <f>IF((C61-Resultados!$E$14)&gt;0,C61-Resultados!$E$14,0)</f>
        <v>0</v>
      </c>
      <c r="AP61" s="333">
        <f>IF((D61-Resultados!$F$14)&gt;0,D61-Resultados!$F$14,0)</f>
        <v>2.4533852769726714</v>
      </c>
      <c r="AQ61" s="333">
        <f>IF((E61-Resultados!$G$14)&gt;0,E61-Resultados!$G$14,0)</f>
        <v>0</v>
      </c>
      <c r="AR61" s="333">
        <f>IF((F61-Resultados!$H$14)&gt;0,F61-Resultados!$H$14,0)</f>
        <v>0</v>
      </c>
      <c r="AS61" s="333">
        <f>IF((G61-Resultados!$I$14)&gt;0,G61-Resultados!$I$14,0)</f>
        <v>0</v>
      </c>
      <c r="AT61" s="333">
        <f>IF((H61-Resultados!$J$14)&gt;0,H61-Resultados!$J$14,0)</f>
        <v>0</v>
      </c>
      <c r="AU61" s="333">
        <f>IF((I61-Resultados!$K$14)&gt;0,I61-Resultados!$K$14,0)</f>
        <v>0</v>
      </c>
      <c r="AV61" s="333">
        <f>IF((J61-Resultados!$L$14)&gt;0,J61-Resultados!$L$14,0)</f>
        <v>0</v>
      </c>
      <c r="AW61" s="333">
        <f>IF((K61-Resultados!$M$14)&gt;0,K61-Resultados!$M$14,0)</f>
        <v>0</v>
      </c>
      <c r="AX61" s="333">
        <f>IF((L61-Resultados!$N$14)&gt;0,L61-Resultados!$N$14,0)</f>
        <v>0</v>
      </c>
      <c r="AY61" s="333">
        <f>IF((M61-Resultados!$O$14)&gt;0,M61-Resultados!$O$14,0)</f>
        <v>0</v>
      </c>
      <c r="AZ61" s="333">
        <f>IF((N61-Resultados!$P$14)&gt;0,N61-Resultados!$P$14,0)</f>
        <v>0</v>
      </c>
      <c r="BA61" s="333">
        <f>IF((O61-Resultados!$Q$14)&gt;0,O61-Resultados!$Q$14,0)</f>
        <v>0</v>
      </c>
      <c r="BB61" s="333">
        <f>IF((P61-Resultados!$R$14)&gt;0,P61-Resultados!$R$14,0)</f>
        <v>0</v>
      </c>
      <c r="BC61" s="333">
        <f>IF((Q61-Resultados!$S$14)&gt;0,Q61-Resultados!$S$14,0)</f>
        <v>0</v>
      </c>
      <c r="BD61" s="333">
        <f>IF((R61-Resultados!$T$14)&gt;0,R61-Resultados!$T$14,0)</f>
        <v>0</v>
      </c>
      <c r="BE61" s="90">
        <f t="shared" si="23"/>
        <v>2.4533852769726714</v>
      </c>
      <c r="BF61" s="88">
        <f t="shared" si="30"/>
        <v>0</v>
      </c>
      <c r="BG61" s="88">
        <f t="shared" si="24"/>
        <v>0</v>
      </c>
      <c r="BH61" s="88"/>
      <c r="BI61" s="91">
        <f>IF((C61-Resultados!$E$16)&gt;0,C61-Resultados!$E$16,0)</f>
        <v>0</v>
      </c>
      <c r="BJ61" s="89">
        <f>IF((D61-Resultados!$F$16)&gt;0,D61-Resultados!$F$16,0)</f>
        <v>0</v>
      </c>
      <c r="BK61" s="89">
        <f>IF((E61-Resultados!$G$16)&gt;0,E61-Resultados!$G$16,0)</f>
        <v>0</v>
      </c>
      <c r="BL61" s="89">
        <f>IF((F61-Resultados!$H$16)&gt;0,F61-Resultados!$H$16,0)</f>
        <v>0</v>
      </c>
      <c r="BM61" s="89">
        <f>IF((G61-Resultados!$I$16)&gt;0,G61-Resultados!$I$16,0)</f>
        <v>0</v>
      </c>
      <c r="BN61" s="89">
        <f>IF((H61-Resultados!$J$16)&gt;0,H61-Resultados!$J$16,0)</f>
        <v>0</v>
      </c>
      <c r="BO61" s="89">
        <f>IF((I61-Resultados!$K$16)&gt;0,I61-Resultados!$K$16,0)</f>
        <v>0</v>
      </c>
      <c r="BP61" s="89">
        <f>IF((J61-Resultados!$L$16)&gt;0,J61-Resultados!$L$16,0)</f>
        <v>0</v>
      </c>
      <c r="BQ61" s="89">
        <f>IF((K61-Resultados!$M$16)&gt;0,K61-Resultados!$M$16,0)</f>
        <v>0</v>
      </c>
      <c r="BR61" s="89">
        <f>IF((L61-Resultados!$N$16)&gt;0,L61-Resultados!$N$16,0)</f>
        <v>0</v>
      </c>
      <c r="BS61" s="89">
        <f>IF((M61-Resultados!$O$16)&gt;0,M61-Resultados!$O$16,0)</f>
        <v>0</v>
      </c>
      <c r="BT61" s="89">
        <f>IF((N61-Resultados!$P$16)&gt;0,N61-Resultados!$P$16,0)</f>
        <v>0</v>
      </c>
      <c r="BU61" s="89">
        <f>IF((O61-Resultados!$Q$16)&gt;0,O61-Resultados!$Q$16,0)</f>
        <v>0</v>
      </c>
      <c r="BV61" s="89">
        <f>IF((P61-Resultados!$R$16)&gt;0,P61-Resultados!$R$16,0)</f>
        <v>0</v>
      </c>
      <c r="BW61" s="89">
        <f>IF((Q61-Resultados!$S$16)&gt;0,Q61-Resultados!$S$16,0)</f>
        <v>0</v>
      </c>
      <c r="BX61" s="89">
        <f>IF((R61-Resultados!$T$16)&gt;0,R61-Resultados!$T$16,0)</f>
        <v>0</v>
      </c>
      <c r="BY61" s="90">
        <f t="shared" si="25"/>
        <v>0</v>
      </c>
      <c r="BZ61" s="88">
        <f t="shared" si="31"/>
        <v>0</v>
      </c>
      <c r="CA61" s="88">
        <f t="shared" si="26"/>
        <v>0</v>
      </c>
      <c r="CB61" s="88"/>
      <c r="CC61" s="91">
        <f>IF((C61-Resultados!$E$17)&gt;0,C61-Resultados!$E$17,0)</f>
        <v>0</v>
      </c>
      <c r="CD61" s="89">
        <f>IF((D61-Resultados!$F$17)&gt;0,D61-Resultados!$F$17,0)</f>
        <v>0.38512651665417863</v>
      </c>
      <c r="CE61" s="89">
        <f>IF((E61-Resultados!$G$17)&gt;0,E61-Resultados!$G$17,0)</f>
        <v>0</v>
      </c>
      <c r="CF61" s="89">
        <f>IF((F61-Resultados!$H$17)&gt;0,F61-Resultados!$H$17,0)</f>
        <v>0</v>
      </c>
      <c r="CG61" s="89">
        <f>IF((G61-Resultados!$I$17)&gt;0,G61-Resultados!$I$17,0)</f>
        <v>0</v>
      </c>
      <c r="CH61" s="89">
        <f>IF((H61-Resultados!$J$17)&gt;0,H61-Resultados!$J$17,0)</f>
        <v>0</v>
      </c>
      <c r="CI61" s="89">
        <f>IF((I61-Resultados!$K$17)&gt;0,I61-Resultados!$K$17,0)</f>
        <v>0</v>
      </c>
      <c r="CJ61" s="89">
        <f>IF((J61-Resultados!$L$17)&gt;0,J61-Resultados!$L$17,0)</f>
        <v>0</v>
      </c>
      <c r="CK61" s="89">
        <f>IF((K61-Resultados!$M$17)&gt;0,K61-Resultados!$M$17,0)</f>
        <v>0</v>
      </c>
      <c r="CL61" s="89">
        <f>IF((L61-Resultados!$N$17)&gt;0,L61-Resultados!$N$17,0)</f>
        <v>0</v>
      </c>
      <c r="CM61" s="89">
        <f>IF((M61-Resultados!$O$17)&gt;0,M61-Resultados!$O$17,0)</f>
        <v>0</v>
      </c>
      <c r="CN61" s="89">
        <f>IF((N61-Resultados!$P$17)&gt;0,N61-Resultados!$P$17,0)</f>
        <v>0</v>
      </c>
      <c r="CO61" s="89">
        <f>IF((O61-Resultados!$Q$17)&gt;0,O61-Resultados!$Q$17,0)</f>
        <v>0</v>
      </c>
      <c r="CP61" s="89">
        <f>IF((P61-Resultados!$R$17)&gt;0,P61-Resultados!$R$17,0)</f>
        <v>0</v>
      </c>
      <c r="CQ61" s="89">
        <f>IF((Q61-Resultados!$S$17)&gt;0,Q61-Resultados!$S$17,0)</f>
        <v>0</v>
      </c>
      <c r="CR61" s="89">
        <f>IF((R61-Resultados!$T$17)&gt;0,R61-Resultados!$T$17,0)</f>
        <v>0</v>
      </c>
      <c r="CS61" s="90">
        <f t="shared" si="27"/>
        <v>0.38512651665417863</v>
      </c>
      <c r="CT61" s="88">
        <f t="shared" si="32"/>
        <v>0</v>
      </c>
      <c r="CU61" s="88">
        <f t="shared" si="28"/>
        <v>0</v>
      </c>
    </row>
    <row r="62" spans="1:99" ht="14.25">
      <c r="A62" s="71"/>
      <c r="B62" s="83">
        <v>26</v>
      </c>
      <c r="C62" s="92">
        <f t="shared" si="33"/>
        <v>7</v>
      </c>
      <c r="D62" s="93">
        <f t="shared" si="34"/>
        <v>10</v>
      </c>
      <c r="E62" s="93">
        <f t="shared" si="35"/>
        <v>13</v>
      </c>
      <c r="F62" s="93">
        <f t="shared" si="36"/>
        <v>16</v>
      </c>
      <c r="G62" s="93">
        <f t="shared" si="37"/>
        <v>19</v>
      </c>
      <c r="H62" s="93">
        <f t="shared" si="38"/>
        <v>22</v>
      </c>
      <c r="I62" s="93">
        <f t="shared" si="39"/>
        <v>25</v>
      </c>
      <c r="J62" s="93">
        <f t="shared" si="40"/>
        <v>26</v>
      </c>
      <c r="K62" s="93">
        <f t="shared" si="41"/>
        <v>27</v>
      </c>
      <c r="L62" s="93">
        <f t="shared" si="42"/>
        <v>28</v>
      </c>
      <c r="M62" s="93">
        <f t="shared" si="43"/>
        <v>29</v>
      </c>
      <c r="N62" s="93">
        <f t="shared" si="44"/>
        <v>30</v>
      </c>
      <c r="O62" s="93">
        <f t="shared" si="45"/>
        <v>30</v>
      </c>
      <c r="P62" s="93">
        <f t="shared" si="46"/>
        <v>30</v>
      </c>
      <c r="Q62" s="93">
        <f t="shared" si="47"/>
        <v>30</v>
      </c>
      <c r="R62" s="93">
        <f t="shared" si="48"/>
        <v>30</v>
      </c>
      <c r="S62" s="94">
        <f t="shared" si="49"/>
        <v>30</v>
      </c>
      <c r="U62" s="69">
        <f>IF((C62-Resultados!$E$13)&gt;0,C62-Resultados!$E$13,0)</f>
        <v>0</v>
      </c>
      <c r="V62" s="69">
        <f>IF((D62-Resultados!$F$13)&gt;0,D62-Resultados!$F$13,0)</f>
        <v>0</v>
      </c>
      <c r="W62" s="69">
        <f>IF((E62-Resultados!$G$13)&gt;0,E62-Resultados!$G$13,0)</f>
        <v>0</v>
      </c>
      <c r="X62" s="69">
        <f>IF((F62-Resultados!$H$13)&gt;0,F62-Resultados!$H$13,0)</f>
        <v>0</v>
      </c>
      <c r="Y62" s="69">
        <f>IF((G62-Resultados!$I$13)&gt;0,G62-Resultados!$I$13,0)</f>
        <v>0</v>
      </c>
      <c r="Z62" s="69">
        <f>IF((H62-Resultados!$J$13)&gt;0,H62-Resultados!$J$13,0)</f>
        <v>0</v>
      </c>
      <c r="AA62" s="69">
        <f>IF((I62-Resultados!$K$13)&gt;0,I62-Resultados!$K$13,0)</f>
        <v>0</v>
      </c>
      <c r="AB62" s="69">
        <f>IF((J62-Resultados!$L$13)&gt;0,J62-Resultados!$L$13,0)</f>
        <v>0</v>
      </c>
      <c r="AC62" s="69">
        <f>IF((K62-Resultados!$M$13)&gt;0,K62-Resultados!$M$13,0)</f>
        <v>0</v>
      </c>
      <c r="AD62" s="69">
        <f>IF((L62-Resultados!$N$13)&gt;0,L62-Resultados!$N$13,0)</f>
        <v>0</v>
      </c>
      <c r="AE62" s="69">
        <f>IF((M62-Resultados!$O$13)&gt;0,M62-Resultados!$O$13,0)</f>
        <v>0</v>
      </c>
      <c r="AF62" s="69">
        <f>IF((N62-Resultados!$P$13)&gt;0,N62-Resultados!$P$13,0)</f>
        <v>0</v>
      </c>
      <c r="AG62" s="69">
        <f>IF((O62-Resultados!$Q$13)&gt;0,O62-Resultados!$Q$13,0)</f>
        <v>0</v>
      </c>
      <c r="AH62" s="69">
        <f>IF((P62-Resultados!$R$13)&gt;0,P62-Resultados!$R$13,0)</f>
        <v>0</v>
      </c>
      <c r="AI62" s="69">
        <f>IF((Q62-Resultados!$S$13)&gt;0,Q62-Resultados!$S$13,0)</f>
        <v>0</v>
      </c>
      <c r="AJ62" s="69">
        <f>IF((R62-Resultados!$T$13)&gt;0,R62-Resultados!$T$13,0)</f>
        <v>0</v>
      </c>
      <c r="AK62" s="87">
        <f t="shared" si="21"/>
        <v>0</v>
      </c>
      <c r="AL62" s="88">
        <f t="shared" si="29"/>
        <v>0</v>
      </c>
      <c r="AM62" s="88">
        <f t="shared" si="22"/>
        <v>0</v>
      </c>
      <c r="AN62" s="88"/>
      <c r="AO62" s="332">
        <f>IF((C62-Resultados!$E$14)&gt;0,C62-Resultados!$E$14,0)</f>
        <v>0</v>
      </c>
      <c r="AP62" s="333">
        <f>IF((D62-Resultados!$F$14)&gt;0,D62-Resultados!$F$14,0)</f>
        <v>1.4533852769726714</v>
      </c>
      <c r="AQ62" s="333">
        <f>IF((E62-Resultados!$G$14)&gt;0,E62-Resultados!$G$14,0)</f>
        <v>0</v>
      </c>
      <c r="AR62" s="333">
        <f>IF((F62-Resultados!$H$14)&gt;0,F62-Resultados!$H$14,0)</f>
        <v>0</v>
      </c>
      <c r="AS62" s="333">
        <f>IF((G62-Resultados!$I$14)&gt;0,G62-Resultados!$I$14,0)</f>
        <v>0</v>
      </c>
      <c r="AT62" s="333">
        <f>IF((H62-Resultados!$J$14)&gt;0,H62-Resultados!$J$14,0)</f>
        <v>0</v>
      </c>
      <c r="AU62" s="333">
        <f>IF((I62-Resultados!$K$14)&gt;0,I62-Resultados!$K$14,0)</f>
        <v>0</v>
      </c>
      <c r="AV62" s="333">
        <f>IF((J62-Resultados!$L$14)&gt;0,J62-Resultados!$L$14,0)</f>
        <v>0</v>
      </c>
      <c r="AW62" s="333">
        <f>IF((K62-Resultados!$M$14)&gt;0,K62-Resultados!$M$14,0)</f>
        <v>0</v>
      </c>
      <c r="AX62" s="333">
        <f>IF((L62-Resultados!$N$14)&gt;0,L62-Resultados!$N$14,0)</f>
        <v>0</v>
      </c>
      <c r="AY62" s="333">
        <f>IF((M62-Resultados!$O$14)&gt;0,M62-Resultados!$O$14,0)</f>
        <v>0</v>
      </c>
      <c r="AZ62" s="333">
        <f>IF((N62-Resultados!$P$14)&gt;0,N62-Resultados!$P$14,0)</f>
        <v>0</v>
      </c>
      <c r="BA62" s="333">
        <f>IF((O62-Resultados!$Q$14)&gt;0,O62-Resultados!$Q$14,0)</f>
        <v>0</v>
      </c>
      <c r="BB62" s="333">
        <f>IF((P62-Resultados!$R$14)&gt;0,P62-Resultados!$R$14,0)</f>
        <v>0</v>
      </c>
      <c r="BC62" s="333">
        <f>IF((Q62-Resultados!$S$14)&gt;0,Q62-Resultados!$S$14,0)</f>
        <v>0</v>
      </c>
      <c r="BD62" s="333">
        <f>IF((R62-Resultados!$T$14)&gt;0,R62-Resultados!$T$14,0)</f>
        <v>0</v>
      </c>
      <c r="BE62" s="90">
        <f t="shared" si="23"/>
        <v>1.4533852769726714</v>
      </c>
      <c r="BF62" s="88">
        <f t="shared" si="30"/>
        <v>0</v>
      </c>
      <c r="BG62" s="88">
        <f t="shared" si="24"/>
        <v>0</v>
      </c>
      <c r="BH62" s="88"/>
      <c r="BI62" s="91">
        <f>IF((C62-Resultados!$E$16)&gt;0,C62-Resultados!$E$16,0)</f>
        <v>0</v>
      </c>
      <c r="BJ62" s="89">
        <f>IF((D62-Resultados!$F$16)&gt;0,D62-Resultados!$F$16,0)</f>
        <v>0</v>
      </c>
      <c r="BK62" s="89">
        <f>IF((E62-Resultados!$G$16)&gt;0,E62-Resultados!$G$16,0)</f>
        <v>0</v>
      </c>
      <c r="BL62" s="89">
        <f>IF((F62-Resultados!$H$16)&gt;0,F62-Resultados!$H$16,0)</f>
        <v>0</v>
      </c>
      <c r="BM62" s="89">
        <f>IF((G62-Resultados!$I$16)&gt;0,G62-Resultados!$I$16,0)</f>
        <v>0</v>
      </c>
      <c r="BN62" s="89">
        <f>IF((H62-Resultados!$J$16)&gt;0,H62-Resultados!$J$16,0)</f>
        <v>0</v>
      </c>
      <c r="BO62" s="89">
        <f>IF((I62-Resultados!$K$16)&gt;0,I62-Resultados!$K$16,0)</f>
        <v>0</v>
      </c>
      <c r="BP62" s="89">
        <f>IF((J62-Resultados!$L$16)&gt;0,J62-Resultados!$L$16,0)</f>
        <v>0</v>
      </c>
      <c r="BQ62" s="89">
        <f>IF((K62-Resultados!$M$16)&gt;0,K62-Resultados!$M$16,0)</f>
        <v>0</v>
      </c>
      <c r="BR62" s="89">
        <f>IF((L62-Resultados!$N$16)&gt;0,L62-Resultados!$N$16,0)</f>
        <v>0</v>
      </c>
      <c r="BS62" s="89">
        <f>IF((M62-Resultados!$O$16)&gt;0,M62-Resultados!$O$16,0)</f>
        <v>0</v>
      </c>
      <c r="BT62" s="89">
        <f>IF((N62-Resultados!$P$16)&gt;0,N62-Resultados!$P$16,0)</f>
        <v>0</v>
      </c>
      <c r="BU62" s="89">
        <f>IF((O62-Resultados!$Q$16)&gt;0,O62-Resultados!$Q$16,0)</f>
        <v>0</v>
      </c>
      <c r="BV62" s="89">
        <f>IF((P62-Resultados!$R$16)&gt;0,P62-Resultados!$R$16,0)</f>
        <v>0</v>
      </c>
      <c r="BW62" s="89">
        <f>IF((Q62-Resultados!$S$16)&gt;0,Q62-Resultados!$S$16,0)</f>
        <v>0</v>
      </c>
      <c r="BX62" s="89">
        <f>IF((R62-Resultados!$T$16)&gt;0,R62-Resultados!$T$16,0)</f>
        <v>0</v>
      </c>
      <c r="BY62" s="90">
        <f t="shared" si="25"/>
        <v>0</v>
      </c>
      <c r="BZ62" s="88">
        <f t="shared" si="31"/>
        <v>0</v>
      </c>
      <c r="CA62" s="88">
        <f t="shared" si="26"/>
        <v>0</v>
      </c>
      <c r="CB62" s="88"/>
      <c r="CC62" s="91">
        <f>IF((C62-Resultados!$E$17)&gt;0,C62-Resultados!$E$17,0)</f>
        <v>0</v>
      </c>
      <c r="CD62" s="89">
        <f>IF((D62-Resultados!$F$17)&gt;0,D62-Resultados!$F$17,0)</f>
        <v>0</v>
      </c>
      <c r="CE62" s="89">
        <f>IF((E62-Resultados!$G$17)&gt;0,E62-Resultados!$G$17,0)</f>
        <v>0</v>
      </c>
      <c r="CF62" s="89">
        <f>IF((F62-Resultados!$H$17)&gt;0,F62-Resultados!$H$17,0)</f>
        <v>0</v>
      </c>
      <c r="CG62" s="89">
        <f>IF((G62-Resultados!$I$17)&gt;0,G62-Resultados!$I$17,0)</f>
        <v>0</v>
      </c>
      <c r="CH62" s="89">
        <f>IF((H62-Resultados!$J$17)&gt;0,H62-Resultados!$J$17,0)</f>
        <v>0</v>
      </c>
      <c r="CI62" s="89">
        <f>IF((I62-Resultados!$K$17)&gt;0,I62-Resultados!$K$17,0)</f>
        <v>0</v>
      </c>
      <c r="CJ62" s="89">
        <f>IF((J62-Resultados!$L$17)&gt;0,J62-Resultados!$L$17,0)</f>
        <v>0</v>
      </c>
      <c r="CK62" s="89">
        <f>IF((K62-Resultados!$M$17)&gt;0,K62-Resultados!$M$17,0)</f>
        <v>0</v>
      </c>
      <c r="CL62" s="89">
        <f>IF((L62-Resultados!$N$17)&gt;0,L62-Resultados!$N$17,0)</f>
        <v>0</v>
      </c>
      <c r="CM62" s="89">
        <f>IF((M62-Resultados!$O$17)&gt;0,M62-Resultados!$O$17,0)</f>
        <v>0</v>
      </c>
      <c r="CN62" s="89">
        <f>IF((N62-Resultados!$P$17)&gt;0,N62-Resultados!$P$17,0)</f>
        <v>0</v>
      </c>
      <c r="CO62" s="89">
        <f>IF((O62-Resultados!$Q$17)&gt;0,O62-Resultados!$Q$17,0)</f>
        <v>0</v>
      </c>
      <c r="CP62" s="89">
        <f>IF((P62-Resultados!$R$17)&gt;0,P62-Resultados!$R$17,0)</f>
        <v>0</v>
      </c>
      <c r="CQ62" s="89">
        <f>IF((Q62-Resultados!$S$17)&gt;0,Q62-Resultados!$S$17,0)</f>
        <v>0</v>
      </c>
      <c r="CR62" s="89">
        <f>IF((R62-Resultados!$T$17)&gt;0,R62-Resultados!$T$17,0)</f>
        <v>0</v>
      </c>
      <c r="CS62" s="90">
        <f t="shared" si="27"/>
        <v>0</v>
      </c>
      <c r="CT62" s="88">
        <f t="shared" si="32"/>
        <v>0</v>
      </c>
      <c r="CU62" s="88">
        <f t="shared" si="28"/>
        <v>0</v>
      </c>
    </row>
    <row r="63" spans="1:99" ht="14.25">
      <c r="A63" s="71"/>
      <c r="B63" s="83">
        <v>27</v>
      </c>
      <c r="C63" s="92">
        <f t="shared" si="33"/>
        <v>6</v>
      </c>
      <c r="D63" s="93">
        <f t="shared" si="34"/>
        <v>9</v>
      </c>
      <c r="E63" s="93">
        <f t="shared" si="35"/>
        <v>12</v>
      </c>
      <c r="F63" s="93">
        <f t="shared" si="36"/>
        <v>15</v>
      </c>
      <c r="G63" s="93">
        <f t="shared" si="37"/>
        <v>18</v>
      </c>
      <c r="H63" s="93">
        <f t="shared" si="38"/>
        <v>21</v>
      </c>
      <c r="I63" s="93">
        <f t="shared" si="39"/>
        <v>24</v>
      </c>
      <c r="J63" s="93">
        <f t="shared" si="40"/>
        <v>25</v>
      </c>
      <c r="K63" s="93">
        <f t="shared" si="41"/>
        <v>26</v>
      </c>
      <c r="L63" s="93">
        <f t="shared" si="42"/>
        <v>27</v>
      </c>
      <c r="M63" s="93">
        <f t="shared" si="43"/>
        <v>28</v>
      </c>
      <c r="N63" s="93">
        <f t="shared" si="44"/>
        <v>29</v>
      </c>
      <c r="O63" s="93">
        <f t="shared" si="45"/>
        <v>29</v>
      </c>
      <c r="P63" s="93">
        <f t="shared" si="46"/>
        <v>29</v>
      </c>
      <c r="Q63" s="93">
        <f t="shared" si="47"/>
        <v>29</v>
      </c>
      <c r="R63" s="93">
        <f t="shared" si="48"/>
        <v>29</v>
      </c>
      <c r="S63" s="94">
        <f t="shared" si="49"/>
        <v>29</v>
      </c>
      <c r="U63" s="69">
        <f>IF((C63-Resultados!$E$13)&gt;0,C63-Resultados!$E$13,0)</f>
        <v>0</v>
      </c>
      <c r="V63" s="69">
        <f>IF((D63-Resultados!$F$13)&gt;0,D63-Resultados!$F$13,0)</f>
        <v>0</v>
      </c>
      <c r="W63" s="69">
        <f>IF((E63-Resultados!$G$13)&gt;0,E63-Resultados!$G$13,0)</f>
        <v>0</v>
      </c>
      <c r="X63" s="69">
        <f>IF((F63-Resultados!$H$13)&gt;0,F63-Resultados!$H$13,0)</f>
        <v>0</v>
      </c>
      <c r="Y63" s="69">
        <f>IF((G63-Resultados!$I$13)&gt;0,G63-Resultados!$I$13,0)</f>
        <v>0</v>
      </c>
      <c r="Z63" s="69">
        <f>IF((H63-Resultados!$J$13)&gt;0,H63-Resultados!$J$13,0)</f>
        <v>0</v>
      </c>
      <c r="AA63" s="69">
        <f>IF((I63-Resultados!$K$13)&gt;0,I63-Resultados!$K$13,0)</f>
        <v>0</v>
      </c>
      <c r="AB63" s="69">
        <f>IF((J63-Resultados!$L$13)&gt;0,J63-Resultados!$L$13,0)</f>
        <v>0</v>
      </c>
      <c r="AC63" s="69">
        <f>IF((K63-Resultados!$M$13)&gt;0,K63-Resultados!$M$13,0)</f>
        <v>0</v>
      </c>
      <c r="AD63" s="69">
        <f>IF((L63-Resultados!$N$13)&gt;0,L63-Resultados!$N$13,0)</f>
        <v>0</v>
      </c>
      <c r="AE63" s="69">
        <f>IF((M63-Resultados!$O$13)&gt;0,M63-Resultados!$O$13,0)</f>
        <v>0</v>
      </c>
      <c r="AF63" s="69">
        <f>IF((N63-Resultados!$P$13)&gt;0,N63-Resultados!$P$13,0)</f>
        <v>0</v>
      </c>
      <c r="AG63" s="69">
        <f>IF((O63-Resultados!$Q$13)&gt;0,O63-Resultados!$Q$13,0)</f>
        <v>0</v>
      </c>
      <c r="AH63" s="69">
        <f>IF((P63-Resultados!$R$13)&gt;0,P63-Resultados!$R$13,0)</f>
        <v>0</v>
      </c>
      <c r="AI63" s="69">
        <f>IF((Q63-Resultados!$S$13)&gt;0,Q63-Resultados!$S$13,0)</f>
        <v>0</v>
      </c>
      <c r="AJ63" s="69">
        <f>IF((R63-Resultados!$T$13)&gt;0,R63-Resultados!$T$13,0)</f>
        <v>0</v>
      </c>
      <c r="AK63" s="87">
        <f t="shared" si="21"/>
        <v>0</v>
      </c>
      <c r="AL63" s="88">
        <f t="shared" si="29"/>
        <v>0</v>
      </c>
      <c r="AM63" s="88">
        <f t="shared" si="22"/>
        <v>0</v>
      </c>
      <c r="AN63" s="88"/>
      <c r="AO63" s="332">
        <f>IF((C63-Resultados!$E$14)&gt;0,C63-Resultados!$E$14,0)</f>
        <v>0</v>
      </c>
      <c r="AP63" s="333">
        <f>IF((D63-Resultados!$F$14)&gt;0,D63-Resultados!$F$14,0)</f>
        <v>0.45338527697267139</v>
      </c>
      <c r="AQ63" s="333">
        <f>IF((E63-Resultados!$G$14)&gt;0,E63-Resultados!$G$14,0)</f>
        <v>0</v>
      </c>
      <c r="AR63" s="333">
        <f>IF((F63-Resultados!$H$14)&gt;0,F63-Resultados!$H$14,0)</f>
        <v>0</v>
      </c>
      <c r="AS63" s="333">
        <f>IF((G63-Resultados!$I$14)&gt;0,G63-Resultados!$I$14,0)</f>
        <v>0</v>
      </c>
      <c r="AT63" s="333">
        <f>IF((H63-Resultados!$J$14)&gt;0,H63-Resultados!$J$14,0)</f>
        <v>0</v>
      </c>
      <c r="AU63" s="333">
        <f>IF((I63-Resultados!$K$14)&gt;0,I63-Resultados!$K$14,0)</f>
        <v>0</v>
      </c>
      <c r="AV63" s="333">
        <f>IF((J63-Resultados!$L$14)&gt;0,J63-Resultados!$L$14,0)</f>
        <v>0</v>
      </c>
      <c r="AW63" s="333">
        <f>IF((K63-Resultados!$M$14)&gt;0,K63-Resultados!$M$14,0)</f>
        <v>0</v>
      </c>
      <c r="AX63" s="333">
        <f>IF((L63-Resultados!$N$14)&gt;0,L63-Resultados!$N$14,0)</f>
        <v>0</v>
      </c>
      <c r="AY63" s="333">
        <f>IF((M63-Resultados!$O$14)&gt;0,M63-Resultados!$O$14,0)</f>
        <v>0</v>
      </c>
      <c r="AZ63" s="333">
        <f>IF((N63-Resultados!$P$14)&gt;0,N63-Resultados!$P$14,0)</f>
        <v>0</v>
      </c>
      <c r="BA63" s="333">
        <f>IF((O63-Resultados!$Q$14)&gt;0,O63-Resultados!$Q$14,0)</f>
        <v>0</v>
      </c>
      <c r="BB63" s="333">
        <f>IF((P63-Resultados!$R$14)&gt;0,P63-Resultados!$R$14,0)</f>
        <v>0</v>
      </c>
      <c r="BC63" s="333">
        <f>IF((Q63-Resultados!$S$14)&gt;0,Q63-Resultados!$S$14,0)</f>
        <v>0</v>
      </c>
      <c r="BD63" s="333">
        <f>IF((R63-Resultados!$T$14)&gt;0,R63-Resultados!$T$14,0)</f>
        <v>0</v>
      </c>
      <c r="BE63" s="90">
        <f t="shared" si="23"/>
        <v>0.45338527697267139</v>
      </c>
      <c r="BF63" s="88">
        <f t="shared" si="30"/>
        <v>0</v>
      </c>
      <c r="BG63" s="88">
        <f t="shared" si="24"/>
        <v>0</v>
      </c>
      <c r="BH63" s="88"/>
      <c r="BI63" s="91">
        <f>IF((C63-Resultados!$E$16)&gt;0,C63-Resultados!$E$16,0)</f>
        <v>0</v>
      </c>
      <c r="BJ63" s="89">
        <f>IF((D63-Resultados!$F$16)&gt;0,D63-Resultados!$F$16,0)</f>
        <v>0</v>
      </c>
      <c r="BK63" s="89">
        <f>IF((E63-Resultados!$G$16)&gt;0,E63-Resultados!$G$16,0)</f>
        <v>0</v>
      </c>
      <c r="BL63" s="89">
        <f>IF((F63-Resultados!$H$16)&gt;0,F63-Resultados!$H$16,0)</f>
        <v>0</v>
      </c>
      <c r="BM63" s="89">
        <f>IF((G63-Resultados!$I$16)&gt;0,G63-Resultados!$I$16,0)</f>
        <v>0</v>
      </c>
      <c r="BN63" s="89">
        <f>IF((H63-Resultados!$J$16)&gt;0,H63-Resultados!$J$16,0)</f>
        <v>0</v>
      </c>
      <c r="BO63" s="89">
        <f>IF((I63-Resultados!$K$16)&gt;0,I63-Resultados!$K$16,0)</f>
        <v>0</v>
      </c>
      <c r="BP63" s="89">
        <f>IF((J63-Resultados!$L$16)&gt;0,J63-Resultados!$L$16,0)</f>
        <v>0</v>
      </c>
      <c r="BQ63" s="89">
        <f>IF((K63-Resultados!$M$16)&gt;0,K63-Resultados!$M$16,0)</f>
        <v>0</v>
      </c>
      <c r="BR63" s="89">
        <f>IF((L63-Resultados!$N$16)&gt;0,L63-Resultados!$N$16,0)</f>
        <v>0</v>
      </c>
      <c r="BS63" s="89">
        <f>IF((M63-Resultados!$O$16)&gt;0,M63-Resultados!$O$16,0)</f>
        <v>0</v>
      </c>
      <c r="BT63" s="89">
        <f>IF((N63-Resultados!$P$16)&gt;0,N63-Resultados!$P$16,0)</f>
        <v>0</v>
      </c>
      <c r="BU63" s="89">
        <f>IF((O63-Resultados!$Q$16)&gt;0,O63-Resultados!$Q$16,0)</f>
        <v>0</v>
      </c>
      <c r="BV63" s="89">
        <f>IF((P63-Resultados!$R$16)&gt;0,P63-Resultados!$R$16,0)</f>
        <v>0</v>
      </c>
      <c r="BW63" s="89">
        <f>IF((Q63-Resultados!$S$16)&gt;0,Q63-Resultados!$S$16,0)</f>
        <v>0</v>
      </c>
      <c r="BX63" s="89">
        <f>IF((R63-Resultados!$T$16)&gt;0,R63-Resultados!$T$16,0)</f>
        <v>0</v>
      </c>
      <c r="BY63" s="90">
        <f t="shared" si="25"/>
        <v>0</v>
      </c>
      <c r="BZ63" s="88">
        <f t="shared" si="31"/>
        <v>0</v>
      </c>
      <c r="CA63" s="88">
        <f t="shared" si="26"/>
        <v>0</v>
      </c>
      <c r="CB63" s="88"/>
      <c r="CC63" s="91">
        <f>IF((C63-Resultados!$E$17)&gt;0,C63-Resultados!$E$17,0)</f>
        <v>0</v>
      </c>
      <c r="CD63" s="89">
        <f>IF((D63-Resultados!$F$17)&gt;0,D63-Resultados!$F$17,0)</f>
        <v>0</v>
      </c>
      <c r="CE63" s="89">
        <f>IF((E63-Resultados!$G$17)&gt;0,E63-Resultados!$G$17,0)</f>
        <v>0</v>
      </c>
      <c r="CF63" s="89">
        <f>IF((F63-Resultados!$H$17)&gt;0,F63-Resultados!$H$17,0)</f>
        <v>0</v>
      </c>
      <c r="CG63" s="89">
        <f>IF((G63-Resultados!$I$17)&gt;0,G63-Resultados!$I$17,0)</f>
        <v>0</v>
      </c>
      <c r="CH63" s="89">
        <f>IF((H63-Resultados!$J$17)&gt;0,H63-Resultados!$J$17,0)</f>
        <v>0</v>
      </c>
      <c r="CI63" s="89">
        <f>IF((I63-Resultados!$K$17)&gt;0,I63-Resultados!$K$17,0)</f>
        <v>0</v>
      </c>
      <c r="CJ63" s="89">
        <f>IF((J63-Resultados!$L$17)&gt;0,J63-Resultados!$L$17,0)</f>
        <v>0</v>
      </c>
      <c r="CK63" s="89">
        <f>IF((K63-Resultados!$M$17)&gt;0,K63-Resultados!$M$17,0)</f>
        <v>0</v>
      </c>
      <c r="CL63" s="89">
        <f>IF((L63-Resultados!$N$17)&gt;0,L63-Resultados!$N$17,0)</f>
        <v>0</v>
      </c>
      <c r="CM63" s="89">
        <f>IF((M63-Resultados!$O$17)&gt;0,M63-Resultados!$O$17,0)</f>
        <v>0</v>
      </c>
      <c r="CN63" s="89">
        <f>IF((N63-Resultados!$P$17)&gt;0,N63-Resultados!$P$17,0)</f>
        <v>0</v>
      </c>
      <c r="CO63" s="89">
        <f>IF((O63-Resultados!$Q$17)&gt;0,O63-Resultados!$Q$17,0)</f>
        <v>0</v>
      </c>
      <c r="CP63" s="89">
        <f>IF((P63-Resultados!$R$17)&gt;0,P63-Resultados!$R$17,0)</f>
        <v>0</v>
      </c>
      <c r="CQ63" s="89">
        <f>IF((Q63-Resultados!$S$17)&gt;0,Q63-Resultados!$S$17,0)</f>
        <v>0</v>
      </c>
      <c r="CR63" s="89">
        <f>IF((R63-Resultados!$T$17)&gt;0,R63-Resultados!$T$17,0)</f>
        <v>0</v>
      </c>
      <c r="CS63" s="90">
        <f t="shared" si="27"/>
        <v>0</v>
      </c>
      <c r="CT63" s="88">
        <f t="shared" si="32"/>
        <v>0</v>
      </c>
      <c r="CU63" s="88">
        <f t="shared" si="28"/>
        <v>0</v>
      </c>
    </row>
    <row r="64" spans="1:99" ht="14.25">
      <c r="A64" s="71"/>
      <c r="B64" s="83">
        <v>28</v>
      </c>
      <c r="C64" s="92">
        <f t="shared" si="33"/>
        <v>5</v>
      </c>
      <c r="D64" s="93">
        <f t="shared" si="34"/>
        <v>8</v>
      </c>
      <c r="E64" s="93">
        <f t="shared" si="35"/>
        <v>11</v>
      </c>
      <c r="F64" s="93">
        <f t="shared" si="36"/>
        <v>14</v>
      </c>
      <c r="G64" s="93">
        <f t="shared" si="37"/>
        <v>17</v>
      </c>
      <c r="H64" s="93">
        <f t="shared" si="38"/>
        <v>20</v>
      </c>
      <c r="I64" s="93">
        <f t="shared" si="39"/>
        <v>23</v>
      </c>
      <c r="J64" s="93">
        <f t="shared" si="40"/>
        <v>24</v>
      </c>
      <c r="K64" s="93">
        <f t="shared" si="41"/>
        <v>25</v>
      </c>
      <c r="L64" s="93">
        <f t="shared" si="42"/>
        <v>26</v>
      </c>
      <c r="M64" s="93">
        <f t="shared" si="43"/>
        <v>27</v>
      </c>
      <c r="N64" s="93">
        <f t="shared" si="44"/>
        <v>28</v>
      </c>
      <c r="O64" s="93">
        <f t="shared" si="45"/>
        <v>28</v>
      </c>
      <c r="P64" s="93">
        <f t="shared" si="46"/>
        <v>28</v>
      </c>
      <c r="Q64" s="93">
        <f t="shared" si="47"/>
        <v>28</v>
      </c>
      <c r="R64" s="93">
        <f t="shared" si="48"/>
        <v>28</v>
      </c>
      <c r="S64" s="94">
        <f t="shared" si="49"/>
        <v>28</v>
      </c>
      <c r="U64" s="69">
        <f>IF((C64-Resultados!$E$13)&gt;0,C64-Resultados!$E$13,0)</f>
        <v>0</v>
      </c>
      <c r="V64" s="69">
        <f>IF((D64-Resultados!$F$13)&gt;0,D64-Resultados!$F$13,0)</f>
        <v>0</v>
      </c>
      <c r="W64" s="69">
        <f>IF((E64-Resultados!$G$13)&gt;0,E64-Resultados!$G$13,0)</f>
        <v>0</v>
      </c>
      <c r="X64" s="69">
        <f>IF((F64-Resultados!$H$13)&gt;0,F64-Resultados!$H$13,0)</f>
        <v>0</v>
      </c>
      <c r="Y64" s="69">
        <f>IF((G64-Resultados!$I$13)&gt;0,G64-Resultados!$I$13,0)</f>
        <v>0</v>
      </c>
      <c r="Z64" s="69">
        <f>IF((H64-Resultados!$J$13)&gt;0,H64-Resultados!$J$13,0)</f>
        <v>0</v>
      </c>
      <c r="AA64" s="69">
        <f>IF((I64-Resultados!$K$13)&gt;0,I64-Resultados!$K$13,0)</f>
        <v>0</v>
      </c>
      <c r="AB64" s="69">
        <f>IF((J64-Resultados!$L$13)&gt;0,J64-Resultados!$L$13,0)</f>
        <v>0</v>
      </c>
      <c r="AC64" s="69">
        <f>IF((K64-Resultados!$M$13)&gt;0,K64-Resultados!$M$13,0)</f>
        <v>0</v>
      </c>
      <c r="AD64" s="69">
        <f>IF((L64-Resultados!$N$13)&gt;0,L64-Resultados!$N$13,0)</f>
        <v>0</v>
      </c>
      <c r="AE64" s="69">
        <f>IF((M64-Resultados!$O$13)&gt;0,M64-Resultados!$O$13,0)</f>
        <v>0</v>
      </c>
      <c r="AF64" s="69">
        <f>IF((N64-Resultados!$P$13)&gt;0,N64-Resultados!$P$13,0)</f>
        <v>0</v>
      </c>
      <c r="AG64" s="69">
        <f>IF((O64-Resultados!$Q$13)&gt;0,O64-Resultados!$Q$13,0)</f>
        <v>0</v>
      </c>
      <c r="AH64" s="69">
        <f>IF((P64-Resultados!$R$13)&gt;0,P64-Resultados!$R$13,0)</f>
        <v>0</v>
      </c>
      <c r="AI64" s="69">
        <f>IF((Q64-Resultados!$S$13)&gt;0,Q64-Resultados!$S$13,0)</f>
        <v>0</v>
      </c>
      <c r="AJ64" s="69">
        <f>IF((R64-Resultados!$T$13)&gt;0,R64-Resultados!$T$13,0)</f>
        <v>0</v>
      </c>
      <c r="AK64" s="87">
        <f t="shared" si="21"/>
        <v>0</v>
      </c>
      <c r="AL64" s="88">
        <f t="shared" si="29"/>
        <v>0</v>
      </c>
      <c r="AM64" s="88">
        <f t="shared" si="22"/>
        <v>0</v>
      </c>
      <c r="AN64" s="88"/>
      <c r="AO64" s="332">
        <f>IF((C64-Resultados!$E$14)&gt;0,C64-Resultados!$E$14,0)</f>
        <v>0</v>
      </c>
      <c r="AP64" s="333">
        <f>IF((D64-Resultados!$F$14)&gt;0,D64-Resultados!$F$14,0)</f>
        <v>0</v>
      </c>
      <c r="AQ64" s="333">
        <f>IF((E64-Resultados!$G$14)&gt;0,E64-Resultados!$G$14,0)</f>
        <v>0</v>
      </c>
      <c r="AR64" s="333">
        <f>IF((F64-Resultados!$H$14)&gt;0,F64-Resultados!$H$14,0)</f>
        <v>0</v>
      </c>
      <c r="AS64" s="333">
        <f>IF((G64-Resultados!$I$14)&gt;0,G64-Resultados!$I$14,0)</f>
        <v>0</v>
      </c>
      <c r="AT64" s="333">
        <f>IF((H64-Resultados!$J$14)&gt;0,H64-Resultados!$J$14,0)</f>
        <v>0</v>
      </c>
      <c r="AU64" s="333">
        <f>IF((I64-Resultados!$K$14)&gt;0,I64-Resultados!$K$14,0)</f>
        <v>0</v>
      </c>
      <c r="AV64" s="333">
        <f>IF((J64-Resultados!$L$14)&gt;0,J64-Resultados!$L$14,0)</f>
        <v>0</v>
      </c>
      <c r="AW64" s="333">
        <f>IF((K64-Resultados!$M$14)&gt;0,K64-Resultados!$M$14,0)</f>
        <v>0</v>
      </c>
      <c r="AX64" s="333">
        <f>IF((L64-Resultados!$N$14)&gt;0,L64-Resultados!$N$14,0)</f>
        <v>0</v>
      </c>
      <c r="AY64" s="333">
        <f>IF((M64-Resultados!$O$14)&gt;0,M64-Resultados!$O$14,0)</f>
        <v>0</v>
      </c>
      <c r="AZ64" s="333">
        <f>IF((N64-Resultados!$P$14)&gt;0,N64-Resultados!$P$14,0)</f>
        <v>0</v>
      </c>
      <c r="BA64" s="333">
        <f>IF((O64-Resultados!$Q$14)&gt;0,O64-Resultados!$Q$14,0)</f>
        <v>0</v>
      </c>
      <c r="BB64" s="333">
        <f>IF((P64-Resultados!$R$14)&gt;0,P64-Resultados!$R$14,0)</f>
        <v>0</v>
      </c>
      <c r="BC64" s="333">
        <f>IF((Q64-Resultados!$S$14)&gt;0,Q64-Resultados!$S$14,0)</f>
        <v>0</v>
      </c>
      <c r="BD64" s="333">
        <f>IF((R64-Resultados!$T$14)&gt;0,R64-Resultados!$T$14,0)</f>
        <v>0</v>
      </c>
      <c r="BE64" s="90">
        <f t="shared" si="23"/>
        <v>0</v>
      </c>
      <c r="BF64" s="88">
        <f t="shared" si="30"/>
        <v>0</v>
      </c>
      <c r="BG64" s="88">
        <f t="shared" si="24"/>
        <v>0</v>
      </c>
      <c r="BH64" s="88"/>
      <c r="BI64" s="91">
        <f>IF((C64-Resultados!$E$16)&gt;0,C64-Resultados!$E$16,0)</f>
        <v>0</v>
      </c>
      <c r="BJ64" s="89">
        <f>IF((D64-Resultados!$F$16)&gt;0,D64-Resultados!$F$16,0)</f>
        <v>0</v>
      </c>
      <c r="BK64" s="89">
        <f>IF((E64-Resultados!$G$16)&gt;0,E64-Resultados!$G$16,0)</f>
        <v>0</v>
      </c>
      <c r="BL64" s="89">
        <f>IF((F64-Resultados!$H$16)&gt;0,F64-Resultados!$H$16,0)</f>
        <v>0</v>
      </c>
      <c r="BM64" s="89">
        <f>IF((G64-Resultados!$I$16)&gt;0,G64-Resultados!$I$16,0)</f>
        <v>0</v>
      </c>
      <c r="BN64" s="89">
        <f>IF((H64-Resultados!$J$16)&gt;0,H64-Resultados!$J$16,0)</f>
        <v>0</v>
      </c>
      <c r="BO64" s="89">
        <f>IF((I64-Resultados!$K$16)&gt;0,I64-Resultados!$K$16,0)</f>
        <v>0</v>
      </c>
      <c r="BP64" s="89">
        <f>IF((J64-Resultados!$L$16)&gt;0,J64-Resultados!$L$16,0)</f>
        <v>0</v>
      </c>
      <c r="BQ64" s="89">
        <f>IF((K64-Resultados!$M$16)&gt;0,K64-Resultados!$M$16,0)</f>
        <v>0</v>
      </c>
      <c r="BR64" s="89">
        <f>IF((L64-Resultados!$N$16)&gt;0,L64-Resultados!$N$16,0)</f>
        <v>0</v>
      </c>
      <c r="BS64" s="89">
        <f>IF((M64-Resultados!$O$16)&gt;0,M64-Resultados!$O$16,0)</f>
        <v>0</v>
      </c>
      <c r="BT64" s="89">
        <f>IF((N64-Resultados!$P$16)&gt;0,N64-Resultados!$P$16,0)</f>
        <v>0</v>
      </c>
      <c r="BU64" s="89">
        <f>IF((O64-Resultados!$Q$16)&gt;0,O64-Resultados!$Q$16,0)</f>
        <v>0</v>
      </c>
      <c r="BV64" s="89">
        <f>IF((P64-Resultados!$R$16)&gt;0,P64-Resultados!$R$16,0)</f>
        <v>0</v>
      </c>
      <c r="BW64" s="89">
        <f>IF((Q64-Resultados!$S$16)&gt;0,Q64-Resultados!$S$16,0)</f>
        <v>0</v>
      </c>
      <c r="BX64" s="89">
        <f>IF((R64-Resultados!$T$16)&gt;0,R64-Resultados!$T$16,0)</f>
        <v>0</v>
      </c>
      <c r="BY64" s="90">
        <f t="shared" si="25"/>
        <v>0</v>
      </c>
      <c r="BZ64" s="88">
        <f t="shared" si="31"/>
        <v>0</v>
      </c>
      <c r="CA64" s="88">
        <f t="shared" si="26"/>
        <v>0</v>
      </c>
      <c r="CB64" s="88"/>
      <c r="CC64" s="91">
        <f>IF((C64-Resultados!$E$17)&gt;0,C64-Resultados!$E$17,0)</f>
        <v>0</v>
      </c>
      <c r="CD64" s="89">
        <f>IF((D64-Resultados!$F$17)&gt;0,D64-Resultados!$F$17,0)</f>
        <v>0</v>
      </c>
      <c r="CE64" s="89">
        <f>IF((E64-Resultados!$G$17)&gt;0,E64-Resultados!$G$17,0)</f>
        <v>0</v>
      </c>
      <c r="CF64" s="89">
        <f>IF((F64-Resultados!$H$17)&gt;0,F64-Resultados!$H$17,0)</f>
        <v>0</v>
      </c>
      <c r="CG64" s="89">
        <f>IF((G64-Resultados!$I$17)&gt;0,G64-Resultados!$I$17,0)</f>
        <v>0</v>
      </c>
      <c r="CH64" s="89">
        <f>IF((H64-Resultados!$J$17)&gt;0,H64-Resultados!$J$17,0)</f>
        <v>0</v>
      </c>
      <c r="CI64" s="89">
        <f>IF((I64-Resultados!$K$17)&gt;0,I64-Resultados!$K$17,0)</f>
        <v>0</v>
      </c>
      <c r="CJ64" s="89">
        <f>IF((J64-Resultados!$L$17)&gt;0,J64-Resultados!$L$17,0)</f>
        <v>0</v>
      </c>
      <c r="CK64" s="89">
        <f>IF((K64-Resultados!$M$17)&gt;0,K64-Resultados!$M$17,0)</f>
        <v>0</v>
      </c>
      <c r="CL64" s="89">
        <f>IF((L64-Resultados!$N$17)&gt;0,L64-Resultados!$N$17,0)</f>
        <v>0</v>
      </c>
      <c r="CM64" s="89">
        <f>IF((M64-Resultados!$O$17)&gt;0,M64-Resultados!$O$17,0)</f>
        <v>0</v>
      </c>
      <c r="CN64" s="89">
        <f>IF((N64-Resultados!$P$17)&gt;0,N64-Resultados!$P$17,0)</f>
        <v>0</v>
      </c>
      <c r="CO64" s="89">
        <f>IF((O64-Resultados!$Q$17)&gt;0,O64-Resultados!$Q$17,0)</f>
        <v>0</v>
      </c>
      <c r="CP64" s="89">
        <f>IF((P64-Resultados!$R$17)&gt;0,P64-Resultados!$R$17,0)</f>
        <v>0</v>
      </c>
      <c r="CQ64" s="89">
        <f>IF((Q64-Resultados!$S$17)&gt;0,Q64-Resultados!$S$17,0)</f>
        <v>0</v>
      </c>
      <c r="CR64" s="89">
        <f>IF((R64-Resultados!$T$17)&gt;0,R64-Resultados!$T$17,0)</f>
        <v>0</v>
      </c>
      <c r="CS64" s="90">
        <f t="shared" si="27"/>
        <v>0</v>
      </c>
      <c r="CT64" s="88">
        <f t="shared" si="32"/>
        <v>0</v>
      </c>
      <c r="CU64" s="88">
        <f t="shared" si="28"/>
        <v>0</v>
      </c>
    </row>
    <row r="65" spans="1:99" ht="14.25">
      <c r="A65" s="71"/>
      <c r="B65" s="83">
        <v>29</v>
      </c>
      <c r="C65" s="92">
        <f t="shared" si="33"/>
        <v>4</v>
      </c>
      <c r="D65" s="93">
        <f t="shared" si="34"/>
        <v>7</v>
      </c>
      <c r="E65" s="93">
        <f t="shared" si="35"/>
        <v>10</v>
      </c>
      <c r="F65" s="93">
        <f t="shared" si="36"/>
        <v>13</v>
      </c>
      <c r="G65" s="93">
        <f t="shared" si="37"/>
        <v>16</v>
      </c>
      <c r="H65" s="93">
        <f t="shared" si="38"/>
        <v>19</v>
      </c>
      <c r="I65" s="93">
        <f t="shared" si="39"/>
        <v>22</v>
      </c>
      <c r="J65" s="93">
        <f t="shared" si="40"/>
        <v>23</v>
      </c>
      <c r="K65" s="93">
        <f t="shared" si="41"/>
        <v>24</v>
      </c>
      <c r="L65" s="93">
        <f t="shared" si="42"/>
        <v>25</v>
      </c>
      <c r="M65" s="93">
        <f t="shared" si="43"/>
        <v>26</v>
      </c>
      <c r="N65" s="93">
        <f t="shared" si="44"/>
        <v>27</v>
      </c>
      <c r="O65" s="93">
        <f t="shared" si="45"/>
        <v>27</v>
      </c>
      <c r="P65" s="93">
        <f t="shared" si="46"/>
        <v>27</v>
      </c>
      <c r="Q65" s="93">
        <f t="shared" si="47"/>
        <v>27</v>
      </c>
      <c r="R65" s="93">
        <f t="shared" si="48"/>
        <v>27</v>
      </c>
      <c r="S65" s="94">
        <f t="shared" si="49"/>
        <v>27</v>
      </c>
      <c r="U65" s="69">
        <f>IF((C65-Resultados!$E$13)&gt;0,C65-Resultados!$E$13,0)</f>
        <v>0</v>
      </c>
      <c r="V65" s="69">
        <f>IF((D65-Resultados!$F$13)&gt;0,D65-Resultados!$F$13,0)</f>
        <v>0</v>
      </c>
      <c r="W65" s="69">
        <f>IF((E65-Resultados!$G$13)&gt;0,E65-Resultados!$G$13,0)</f>
        <v>0</v>
      </c>
      <c r="X65" s="69">
        <f>IF((F65-Resultados!$H$13)&gt;0,F65-Resultados!$H$13,0)</f>
        <v>0</v>
      </c>
      <c r="Y65" s="69">
        <f>IF((G65-Resultados!$I$13)&gt;0,G65-Resultados!$I$13,0)</f>
        <v>0</v>
      </c>
      <c r="Z65" s="69">
        <f>IF((H65-Resultados!$J$13)&gt;0,H65-Resultados!$J$13,0)</f>
        <v>0</v>
      </c>
      <c r="AA65" s="69">
        <f>IF((I65-Resultados!$K$13)&gt;0,I65-Resultados!$K$13,0)</f>
        <v>0</v>
      </c>
      <c r="AB65" s="69">
        <f>IF((J65-Resultados!$L$13)&gt;0,J65-Resultados!$L$13,0)</f>
        <v>0</v>
      </c>
      <c r="AC65" s="69">
        <f>IF((K65-Resultados!$M$13)&gt;0,K65-Resultados!$M$13,0)</f>
        <v>0</v>
      </c>
      <c r="AD65" s="69">
        <f>IF((L65-Resultados!$N$13)&gt;0,L65-Resultados!$N$13,0)</f>
        <v>0</v>
      </c>
      <c r="AE65" s="69">
        <f>IF((M65-Resultados!$O$13)&gt;0,M65-Resultados!$O$13,0)</f>
        <v>0</v>
      </c>
      <c r="AF65" s="69">
        <f>IF((N65-Resultados!$P$13)&gt;0,N65-Resultados!$P$13,0)</f>
        <v>0</v>
      </c>
      <c r="AG65" s="69">
        <f>IF((O65-Resultados!$Q$13)&gt;0,O65-Resultados!$Q$13,0)</f>
        <v>0</v>
      </c>
      <c r="AH65" s="69">
        <f>IF((P65-Resultados!$R$13)&gt;0,P65-Resultados!$R$13,0)</f>
        <v>0</v>
      </c>
      <c r="AI65" s="69">
        <f>IF((Q65-Resultados!$S$13)&gt;0,Q65-Resultados!$S$13,0)</f>
        <v>0</v>
      </c>
      <c r="AJ65" s="69">
        <f>IF((R65-Resultados!$T$13)&gt;0,R65-Resultados!$T$13,0)</f>
        <v>0</v>
      </c>
      <c r="AK65" s="87">
        <f t="shared" si="21"/>
        <v>0</v>
      </c>
      <c r="AL65" s="88">
        <f t="shared" si="29"/>
        <v>0</v>
      </c>
      <c r="AM65" s="88">
        <f t="shared" si="22"/>
        <v>0</v>
      </c>
      <c r="AN65" s="88"/>
      <c r="AO65" s="332">
        <f>IF((C65-Resultados!$E$14)&gt;0,C65-Resultados!$E$14,0)</f>
        <v>0</v>
      </c>
      <c r="AP65" s="333">
        <f>IF((D65-Resultados!$F$14)&gt;0,D65-Resultados!$F$14,0)</f>
        <v>0</v>
      </c>
      <c r="AQ65" s="333">
        <f>IF((E65-Resultados!$G$14)&gt;0,E65-Resultados!$G$14,0)</f>
        <v>0</v>
      </c>
      <c r="AR65" s="333">
        <f>IF((F65-Resultados!$H$14)&gt;0,F65-Resultados!$H$14,0)</f>
        <v>0</v>
      </c>
      <c r="AS65" s="333">
        <f>IF((G65-Resultados!$I$14)&gt;0,G65-Resultados!$I$14,0)</f>
        <v>0</v>
      </c>
      <c r="AT65" s="333">
        <f>IF((H65-Resultados!$J$14)&gt;0,H65-Resultados!$J$14,0)</f>
        <v>0</v>
      </c>
      <c r="AU65" s="333">
        <f>IF((I65-Resultados!$K$14)&gt;0,I65-Resultados!$K$14,0)</f>
        <v>0</v>
      </c>
      <c r="AV65" s="333">
        <f>IF((J65-Resultados!$L$14)&gt;0,J65-Resultados!$L$14,0)</f>
        <v>0</v>
      </c>
      <c r="AW65" s="333">
        <f>IF((K65-Resultados!$M$14)&gt;0,K65-Resultados!$M$14,0)</f>
        <v>0</v>
      </c>
      <c r="AX65" s="333">
        <f>IF((L65-Resultados!$N$14)&gt;0,L65-Resultados!$N$14,0)</f>
        <v>0</v>
      </c>
      <c r="AY65" s="333">
        <f>IF((M65-Resultados!$O$14)&gt;0,M65-Resultados!$O$14,0)</f>
        <v>0</v>
      </c>
      <c r="AZ65" s="333">
        <f>IF((N65-Resultados!$P$14)&gt;0,N65-Resultados!$P$14,0)</f>
        <v>0</v>
      </c>
      <c r="BA65" s="333">
        <f>IF((O65-Resultados!$Q$14)&gt;0,O65-Resultados!$Q$14,0)</f>
        <v>0</v>
      </c>
      <c r="BB65" s="333">
        <f>IF((P65-Resultados!$R$14)&gt;0,P65-Resultados!$R$14,0)</f>
        <v>0</v>
      </c>
      <c r="BC65" s="333">
        <f>IF((Q65-Resultados!$S$14)&gt;0,Q65-Resultados!$S$14,0)</f>
        <v>0</v>
      </c>
      <c r="BD65" s="333">
        <f>IF((R65-Resultados!$T$14)&gt;0,R65-Resultados!$T$14,0)</f>
        <v>0</v>
      </c>
      <c r="BE65" s="90">
        <f t="shared" si="23"/>
        <v>0</v>
      </c>
      <c r="BF65" s="88">
        <f t="shared" si="30"/>
        <v>0</v>
      </c>
      <c r="BG65" s="88">
        <f t="shared" si="24"/>
        <v>0</v>
      </c>
      <c r="BH65" s="88"/>
      <c r="BI65" s="91">
        <f>IF((C65-Resultados!$E$16)&gt;0,C65-Resultados!$E$16,0)</f>
        <v>0</v>
      </c>
      <c r="BJ65" s="89">
        <f>IF((D65-Resultados!$F$16)&gt;0,D65-Resultados!$F$16,0)</f>
        <v>0</v>
      </c>
      <c r="BK65" s="89">
        <f>IF((E65-Resultados!$G$16)&gt;0,E65-Resultados!$G$16,0)</f>
        <v>0</v>
      </c>
      <c r="BL65" s="89">
        <f>IF((F65-Resultados!$H$16)&gt;0,F65-Resultados!$H$16,0)</f>
        <v>0</v>
      </c>
      <c r="BM65" s="89">
        <f>IF((G65-Resultados!$I$16)&gt;0,G65-Resultados!$I$16,0)</f>
        <v>0</v>
      </c>
      <c r="BN65" s="89">
        <f>IF((H65-Resultados!$J$16)&gt;0,H65-Resultados!$J$16,0)</f>
        <v>0</v>
      </c>
      <c r="BO65" s="89">
        <f>IF((I65-Resultados!$K$16)&gt;0,I65-Resultados!$K$16,0)</f>
        <v>0</v>
      </c>
      <c r="BP65" s="89">
        <f>IF((J65-Resultados!$L$16)&gt;0,J65-Resultados!$L$16,0)</f>
        <v>0</v>
      </c>
      <c r="BQ65" s="89">
        <f>IF((K65-Resultados!$M$16)&gt;0,K65-Resultados!$M$16,0)</f>
        <v>0</v>
      </c>
      <c r="BR65" s="89">
        <f>IF((L65-Resultados!$N$16)&gt;0,L65-Resultados!$N$16,0)</f>
        <v>0</v>
      </c>
      <c r="BS65" s="89">
        <f>IF((M65-Resultados!$O$16)&gt;0,M65-Resultados!$O$16,0)</f>
        <v>0</v>
      </c>
      <c r="BT65" s="89">
        <f>IF((N65-Resultados!$P$16)&gt;0,N65-Resultados!$P$16,0)</f>
        <v>0</v>
      </c>
      <c r="BU65" s="89">
        <f>IF((O65-Resultados!$Q$16)&gt;0,O65-Resultados!$Q$16,0)</f>
        <v>0</v>
      </c>
      <c r="BV65" s="89">
        <f>IF((P65-Resultados!$R$16)&gt;0,P65-Resultados!$R$16,0)</f>
        <v>0</v>
      </c>
      <c r="BW65" s="89">
        <f>IF((Q65-Resultados!$S$16)&gt;0,Q65-Resultados!$S$16,0)</f>
        <v>0</v>
      </c>
      <c r="BX65" s="89">
        <f>IF((R65-Resultados!$T$16)&gt;0,R65-Resultados!$T$16,0)</f>
        <v>0</v>
      </c>
      <c r="BY65" s="90">
        <f t="shared" si="25"/>
        <v>0</v>
      </c>
      <c r="BZ65" s="88">
        <f t="shared" si="31"/>
        <v>0</v>
      </c>
      <c r="CA65" s="88">
        <f t="shared" si="26"/>
        <v>0</v>
      </c>
      <c r="CB65" s="88"/>
      <c r="CC65" s="91">
        <f>IF((C65-Resultados!$E$17)&gt;0,C65-Resultados!$E$17,0)</f>
        <v>0</v>
      </c>
      <c r="CD65" s="89">
        <f>IF((D65-Resultados!$F$17)&gt;0,D65-Resultados!$F$17,0)</f>
        <v>0</v>
      </c>
      <c r="CE65" s="89">
        <f>IF((E65-Resultados!$G$17)&gt;0,E65-Resultados!$G$17,0)</f>
        <v>0</v>
      </c>
      <c r="CF65" s="89">
        <f>IF((F65-Resultados!$H$17)&gt;0,F65-Resultados!$H$17,0)</f>
        <v>0</v>
      </c>
      <c r="CG65" s="89">
        <f>IF((G65-Resultados!$I$17)&gt;0,G65-Resultados!$I$17,0)</f>
        <v>0</v>
      </c>
      <c r="CH65" s="89">
        <f>IF((H65-Resultados!$J$17)&gt;0,H65-Resultados!$J$17,0)</f>
        <v>0</v>
      </c>
      <c r="CI65" s="89">
        <f>IF((I65-Resultados!$K$17)&gt;0,I65-Resultados!$K$17,0)</f>
        <v>0</v>
      </c>
      <c r="CJ65" s="89">
        <f>IF((J65-Resultados!$L$17)&gt;0,J65-Resultados!$L$17,0)</f>
        <v>0</v>
      </c>
      <c r="CK65" s="89">
        <f>IF((K65-Resultados!$M$17)&gt;0,K65-Resultados!$M$17,0)</f>
        <v>0</v>
      </c>
      <c r="CL65" s="89">
        <f>IF((L65-Resultados!$N$17)&gt;0,L65-Resultados!$N$17,0)</f>
        <v>0</v>
      </c>
      <c r="CM65" s="89">
        <f>IF((M65-Resultados!$O$17)&gt;0,M65-Resultados!$O$17,0)</f>
        <v>0</v>
      </c>
      <c r="CN65" s="89">
        <f>IF((N65-Resultados!$P$17)&gt;0,N65-Resultados!$P$17,0)</f>
        <v>0</v>
      </c>
      <c r="CO65" s="89">
        <f>IF((O65-Resultados!$Q$17)&gt;0,O65-Resultados!$Q$17,0)</f>
        <v>0</v>
      </c>
      <c r="CP65" s="89">
        <f>IF((P65-Resultados!$R$17)&gt;0,P65-Resultados!$R$17,0)</f>
        <v>0</v>
      </c>
      <c r="CQ65" s="89">
        <f>IF((Q65-Resultados!$S$17)&gt;0,Q65-Resultados!$S$17,0)</f>
        <v>0</v>
      </c>
      <c r="CR65" s="89">
        <f>IF((R65-Resultados!$T$17)&gt;0,R65-Resultados!$T$17,0)</f>
        <v>0</v>
      </c>
      <c r="CS65" s="90">
        <f t="shared" si="27"/>
        <v>0</v>
      </c>
      <c r="CT65" s="88">
        <f t="shared" si="32"/>
        <v>0</v>
      </c>
      <c r="CU65" s="88">
        <f t="shared" si="28"/>
        <v>0</v>
      </c>
    </row>
    <row r="66" spans="1:99" ht="14.25">
      <c r="A66" s="71"/>
      <c r="B66" s="83">
        <v>30</v>
      </c>
      <c r="C66" s="107">
        <f t="shared" si="33"/>
        <v>3</v>
      </c>
      <c r="D66" s="108">
        <f t="shared" si="34"/>
        <v>6</v>
      </c>
      <c r="E66" s="108">
        <f t="shared" si="35"/>
        <v>9</v>
      </c>
      <c r="F66" s="108">
        <f t="shared" si="36"/>
        <v>12</v>
      </c>
      <c r="G66" s="108">
        <f t="shared" si="37"/>
        <v>15</v>
      </c>
      <c r="H66" s="108">
        <f t="shared" si="38"/>
        <v>18</v>
      </c>
      <c r="I66" s="108">
        <f t="shared" si="39"/>
        <v>21</v>
      </c>
      <c r="J66" s="108">
        <f t="shared" si="40"/>
        <v>22</v>
      </c>
      <c r="K66" s="108">
        <f t="shared" si="41"/>
        <v>23</v>
      </c>
      <c r="L66" s="108">
        <f t="shared" si="42"/>
        <v>24</v>
      </c>
      <c r="M66" s="108">
        <f t="shared" si="43"/>
        <v>25</v>
      </c>
      <c r="N66" s="108">
        <f t="shared" si="44"/>
        <v>26</v>
      </c>
      <c r="O66" s="108">
        <f t="shared" si="45"/>
        <v>26</v>
      </c>
      <c r="P66" s="108">
        <f t="shared" si="46"/>
        <v>26</v>
      </c>
      <c r="Q66" s="108">
        <f t="shared" si="47"/>
        <v>26</v>
      </c>
      <c r="R66" s="108">
        <f t="shared" si="48"/>
        <v>26</v>
      </c>
      <c r="S66" s="109">
        <f t="shared" si="49"/>
        <v>26</v>
      </c>
      <c r="U66" s="69">
        <f>IF((C66-Resultados!$E$13)&gt;0,C66-Resultados!$E$13,0)</f>
        <v>0</v>
      </c>
      <c r="V66" s="69">
        <f>IF((D66-Resultados!$F$13)&gt;0,D66-Resultados!$F$13,0)</f>
        <v>0</v>
      </c>
      <c r="W66" s="69">
        <f>IF((E66-Resultados!$G$13)&gt;0,E66-Resultados!$G$13,0)</f>
        <v>0</v>
      </c>
      <c r="X66" s="69">
        <f>IF((F66-Resultados!$H$13)&gt;0,F66-Resultados!$H$13,0)</f>
        <v>0</v>
      </c>
      <c r="Y66" s="69">
        <f>IF((G66-Resultados!$I$13)&gt;0,G66-Resultados!$I$13,0)</f>
        <v>0</v>
      </c>
      <c r="Z66" s="69">
        <f>IF((H66-Resultados!$J$13)&gt;0,H66-Resultados!$J$13,0)</f>
        <v>0</v>
      </c>
      <c r="AA66" s="69">
        <f>IF((I66-Resultados!$K$13)&gt;0,I66-Resultados!$K$13,0)</f>
        <v>0</v>
      </c>
      <c r="AB66" s="69">
        <f>IF((J66-Resultados!$L$13)&gt;0,J66-Resultados!$L$13,0)</f>
        <v>0</v>
      </c>
      <c r="AC66" s="69">
        <f>IF((K66-Resultados!$M$13)&gt;0,K66-Resultados!$M$13,0)</f>
        <v>0</v>
      </c>
      <c r="AD66" s="69">
        <f>IF((L66-Resultados!$N$13)&gt;0,L66-Resultados!$N$13,0)</f>
        <v>0</v>
      </c>
      <c r="AE66" s="69">
        <f>IF((M66-Resultados!$O$13)&gt;0,M66-Resultados!$O$13,0)</f>
        <v>0</v>
      </c>
      <c r="AF66" s="69">
        <f>IF((N66-Resultados!$P$13)&gt;0,N66-Resultados!$P$13,0)</f>
        <v>0</v>
      </c>
      <c r="AG66" s="69">
        <f>IF((O66-Resultados!$Q$13)&gt;0,O66-Resultados!$Q$13,0)</f>
        <v>0</v>
      </c>
      <c r="AH66" s="69">
        <f>IF((P66-Resultados!$R$13)&gt;0,P66-Resultados!$R$13,0)</f>
        <v>0</v>
      </c>
      <c r="AI66" s="69">
        <f>IF((Q66-Resultados!$S$13)&gt;0,Q66-Resultados!$S$13,0)</f>
        <v>0</v>
      </c>
      <c r="AJ66" s="69">
        <f>IF((R66-Resultados!$T$13)&gt;0,R66-Resultados!$T$13,0)</f>
        <v>0</v>
      </c>
      <c r="AK66" s="87">
        <f t="shared" si="21"/>
        <v>0</v>
      </c>
      <c r="AL66" s="88">
        <f t="shared" si="29"/>
        <v>0</v>
      </c>
      <c r="AM66" s="88">
        <f t="shared" si="22"/>
        <v>0</v>
      </c>
      <c r="AN66" s="88"/>
      <c r="AO66" s="332">
        <f>IF((C66-Resultados!$E$14)&gt;0,C66-Resultados!$E$14,0)</f>
        <v>0</v>
      </c>
      <c r="AP66" s="333">
        <f>IF((D66-Resultados!$F$14)&gt;0,D66-Resultados!$F$14,0)</f>
        <v>0</v>
      </c>
      <c r="AQ66" s="333">
        <f>IF((E66-Resultados!$G$14)&gt;0,E66-Resultados!$G$14,0)</f>
        <v>0</v>
      </c>
      <c r="AR66" s="333">
        <f>IF((F66-Resultados!$H$14)&gt;0,F66-Resultados!$H$14,0)</f>
        <v>0</v>
      </c>
      <c r="AS66" s="333">
        <f>IF((G66-Resultados!$I$14)&gt;0,G66-Resultados!$I$14,0)</f>
        <v>0</v>
      </c>
      <c r="AT66" s="333">
        <f>IF((H66-Resultados!$J$14)&gt;0,H66-Resultados!$J$14,0)</f>
        <v>0</v>
      </c>
      <c r="AU66" s="333">
        <f>IF((I66-Resultados!$K$14)&gt;0,I66-Resultados!$K$14,0)</f>
        <v>0</v>
      </c>
      <c r="AV66" s="333">
        <f>IF((J66-Resultados!$L$14)&gt;0,J66-Resultados!$L$14,0)</f>
        <v>0</v>
      </c>
      <c r="AW66" s="333">
        <f>IF((K66-Resultados!$M$14)&gt;0,K66-Resultados!$M$14,0)</f>
        <v>0</v>
      </c>
      <c r="AX66" s="333">
        <f>IF((L66-Resultados!$N$14)&gt;0,L66-Resultados!$N$14,0)</f>
        <v>0</v>
      </c>
      <c r="AY66" s="333">
        <f>IF((M66-Resultados!$O$14)&gt;0,M66-Resultados!$O$14,0)</f>
        <v>0</v>
      </c>
      <c r="AZ66" s="333">
        <f>IF((N66-Resultados!$P$14)&gt;0,N66-Resultados!$P$14,0)</f>
        <v>0</v>
      </c>
      <c r="BA66" s="333">
        <f>IF((O66-Resultados!$Q$14)&gt;0,O66-Resultados!$Q$14,0)</f>
        <v>0</v>
      </c>
      <c r="BB66" s="333">
        <f>IF((P66-Resultados!$R$14)&gt;0,P66-Resultados!$R$14,0)</f>
        <v>0</v>
      </c>
      <c r="BC66" s="333">
        <f>IF((Q66-Resultados!$S$14)&gt;0,Q66-Resultados!$S$14,0)</f>
        <v>0</v>
      </c>
      <c r="BD66" s="333">
        <f>IF((R66-Resultados!$T$14)&gt;0,R66-Resultados!$T$14,0)</f>
        <v>0</v>
      </c>
      <c r="BE66" s="90">
        <f t="shared" si="23"/>
        <v>0</v>
      </c>
      <c r="BF66" s="88">
        <f t="shared" si="30"/>
        <v>0</v>
      </c>
      <c r="BG66" s="88">
        <f t="shared" si="24"/>
        <v>0</v>
      </c>
      <c r="BH66" s="88"/>
      <c r="BI66" s="91">
        <f>IF((C66-Resultados!$E$16)&gt;0,C66-Resultados!$E$16,0)</f>
        <v>0</v>
      </c>
      <c r="BJ66" s="89">
        <f>IF((D66-Resultados!$F$16)&gt;0,D66-Resultados!$F$16,0)</f>
        <v>0</v>
      </c>
      <c r="BK66" s="89">
        <f>IF((E66-Resultados!$G$16)&gt;0,E66-Resultados!$G$16,0)</f>
        <v>0</v>
      </c>
      <c r="BL66" s="89">
        <f>IF((F66-Resultados!$H$16)&gt;0,F66-Resultados!$H$16,0)</f>
        <v>0</v>
      </c>
      <c r="BM66" s="89">
        <f>IF((G66-Resultados!$I$16)&gt;0,G66-Resultados!$I$16,0)</f>
        <v>0</v>
      </c>
      <c r="BN66" s="89">
        <f>IF((H66-Resultados!$J$16)&gt;0,H66-Resultados!$J$16,0)</f>
        <v>0</v>
      </c>
      <c r="BO66" s="89">
        <f>IF((I66-Resultados!$K$16)&gt;0,I66-Resultados!$K$16,0)</f>
        <v>0</v>
      </c>
      <c r="BP66" s="89">
        <f>IF((J66-Resultados!$L$16)&gt;0,J66-Resultados!$L$16,0)</f>
        <v>0</v>
      </c>
      <c r="BQ66" s="89">
        <f>IF((K66-Resultados!$M$16)&gt;0,K66-Resultados!$M$16,0)</f>
        <v>0</v>
      </c>
      <c r="BR66" s="89">
        <f>IF((L66-Resultados!$N$16)&gt;0,L66-Resultados!$N$16,0)</f>
        <v>0</v>
      </c>
      <c r="BS66" s="89">
        <f>IF((M66-Resultados!$O$16)&gt;0,M66-Resultados!$O$16,0)</f>
        <v>0</v>
      </c>
      <c r="BT66" s="89">
        <f>IF((N66-Resultados!$P$16)&gt;0,N66-Resultados!$P$16,0)</f>
        <v>0</v>
      </c>
      <c r="BU66" s="89">
        <f>IF((O66-Resultados!$Q$16)&gt;0,O66-Resultados!$Q$16,0)</f>
        <v>0</v>
      </c>
      <c r="BV66" s="89">
        <f>IF((P66-Resultados!$R$16)&gt;0,P66-Resultados!$R$16,0)</f>
        <v>0</v>
      </c>
      <c r="BW66" s="89">
        <f>IF((Q66-Resultados!$S$16)&gt;0,Q66-Resultados!$S$16,0)</f>
        <v>0</v>
      </c>
      <c r="BX66" s="89">
        <f>IF((R66-Resultados!$T$16)&gt;0,R66-Resultados!$T$16,0)</f>
        <v>0</v>
      </c>
      <c r="BY66" s="90">
        <f t="shared" si="25"/>
        <v>0</v>
      </c>
      <c r="BZ66" s="88">
        <f t="shared" si="31"/>
        <v>0</v>
      </c>
      <c r="CA66" s="88">
        <f t="shared" si="26"/>
        <v>0</v>
      </c>
      <c r="CB66" s="88"/>
      <c r="CC66" s="91">
        <f>IF((C66-Resultados!$E$17)&gt;0,C66-Resultados!$E$17,0)</f>
        <v>0</v>
      </c>
      <c r="CD66" s="89">
        <f>IF((D66-Resultados!$F$17)&gt;0,D66-Resultados!$F$17,0)</f>
        <v>0</v>
      </c>
      <c r="CE66" s="89">
        <f>IF((E66-Resultados!$G$17)&gt;0,E66-Resultados!$G$17,0)</f>
        <v>0</v>
      </c>
      <c r="CF66" s="89">
        <f>IF((F66-Resultados!$H$17)&gt;0,F66-Resultados!$H$17,0)</f>
        <v>0</v>
      </c>
      <c r="CG66" s="89">
        <f>IF((G66-Resultados!$I$17)&gt;0,G66-Resultados!$I$17,0)</f>
        <v>0</v>
      </c>
      <c r="CH66" s="89">
        <f>IF((H66-Resultados!$J$17)&gt;0,H66-Resultados!$J$17,0)</f>
        <v>0</v>
      </c>
      <c r="CI66" s="89">
        <f>IF((I66-Resultados!$K$17)&gt;0,I66-Resultados!$K$17,0)</f>
        <v>0</v>
      </c>
      <c r="CJ66" s="89">
        <f>IF((J66-Resultados!$L$17)&gt;0,J66-Resultados!$L$17,0)</f>
        <v>0</v>
      </c>
      <c r="CK66" s="89">
        <f>IF((K66-Resultados!$M$17)&gt;0,K66-Resultados!$M$17,0)</f>
        <v>0</v>
      </c>
      <c r="CL66" s="89">
        <f>IF((L66-Resultados!$N$17)&gt;0,L66-Resultados!$N$17,0)</f>
        <v>0</v>
      </c>
      <c r="CM66" s="89">
        <f>IF((M66-Resultados!$O$17)&gt;0,M66-Resultados!$O$17,0)</f>
        <v>0</v>
      </c>
      <c r="CN66" s="89">
        <f>IF((N66-Resultados!$P$17)&gt;0,N66-Resultados!$P$17,0)</f>
        <v>0</v>
      </c>
      <c r="CO66" s="89">
        <f>IF((O66-Resultados!$Q$17)&gt;0,O66-Resultados!$Q$17,0)</f>
        <v>0</v>
      </c>
      <c r="CP66" s="89">
        <f>IF((P66-Resultados!$R$17)&gt;0,P66-Resultados!$R$17,0)</f>
        <v>0</v>
      </c>
      <c r="CQ66" s="89">
        <f>IF((Q66-Resultados!$S$17)&gt;0,Q66-Resultados!$S$17,0)</f>
        <v>0</v>
      </c>
      <c r="CR66" s="89">
        <f>IF((R66-Resultados!$T$17)&gt;0,R66-Resultados!$T$17,0)</f>
        <v>0</v>
      </c>
      <c r="CS66" s="90">
        <f t="shared" si="27"/>
        <v>0</v>
      </c>
      <c r="CT66" s="88">
        <f t="shared" si="32"/>
        <v>0</v>
      </c>
      <c r="CU66" s="88">
        <f t="shared" si="28"/>
        <v>0</v>
      </c>
    </row>
    <row r="68" spans="1:99" ht="12.75">
      <c r="U68" s="488" t="s">
        <v>69</v>
      </c>
      <c r="V68" s="441"/>
      <c r="AO68" s="488" t="s">
        <v>69</v>
      </c>
      <c r="AP68" s="441"/>
      <c r="BI68" s="488" t="s">
        <v>69</v>
      </c>
      <c r="BJ68" s="441"/>
      <c r="CC68" s="488" t="s">
        <v>69</v>
      </c>
      <c r="CD68" s="441"/>
    </row>
    <row r="69" spans="1:99" ht="12.75">
      <c r="U69" s="110" t="s">
        <v>70</v>
      </c>
      <c r="V69" s="111" t="s">
        <v>71</v>
      </c>
      <c r="AO69" s="110" t="s">
        <v>72</v>
      </c>
      <c r="AP69" s="111" t="s">
        <v>71</v>
      </c>
      <c r="BI69" s="110" t="s">
        <v>73</v>
      </c>
      <c r="BJ69" s="111" t="s">
        <v>71</v>
      </c>
      <c r="CC69" s="110" t="s">
        <v>74</v>
      </c>
      <c r="CD69" s="111" t="s">
        <v>71</v>
      </c>
    </row>
    <row r="70" spans="1:99" ht="12.75">
      <c r="U70" s="112"/>
      <c r="V70" s="112"/>
      <c r="AO70" s="112"/>
      <c r="AP70" s="112"/>
      <c r="BI70" s="112"/>
      <c r="BJ70" s="112"/>
      <c r="CC70" s="112"/>
      <c r="CD70" s="112"/>
    </row>
    <row r="71" spans="1:99" ht="12.75">
      <c r="U71" s="112"/>
      <c r="V71" s="112"/>
      <c r="AO71" s="112"/>
      <c r="AP71" s="112"/>
      <c r="BI71" s="112"/>
      <c r="BJ71" s="112"/>
      <c r="CC71" s="112"/>
      <c r="CD71" s="112"/>
    </row>
    <row r="72" spans="1:99" ht="12.75">
      <c r="U72" s="112"/>
      <c r="V72" s="112"/>
      <c r="AO72" s="112"/>
      <c r="AP72" s="112"/>
      <c r="BI72" s="112"/>
      <c r="BJ72" s="112"/>
      <c r="CC72" s="112"/>
      <c r="CD72" s="112"/>
    </row>
    <row r="73" spans="1:99" ht="12.75">
      <c r="U73" s="70">
        <v>100</v>
      </c>
      <c r="V73" s="70">
        <f>VLOOKUP($W$3,B6:S66,2)</f>
        <v>31</v>
      </c>
      <c r="AO73" s="70">
        <v>100</v>
      </c>
      <c r="AP73" s="70">
        <f>VLOOKUP($AQ$3,B6:S66,2)</f>
        <v>18</v>
      </c>
      <c r="BI73" s="70">
        <v>100</v>
      </c>
      <c r="BJ73" s="70">
        <f>VLOOKUP($BK$3,B6:S66,2)</f>
        <v>33</v>
      </c>
      <c r="CC73" s="70">
        <v>100</v>
      </c>
      <c r="CD73" s="70">
        <f>VLOOKUP($CE$3,B6:S66,2)</f>
        <v>20</v>
      </c>
    </row>
    <row r="74" spans="1:99" ht="12.75">
      <c r="U74" s="70">
        <v>125</v>
      </c>
      <c r="V74" s="70">
        <f>VLOOKUP($W$3,B6:S66,3)</f>
        <v>34</v>
      </c>
      <c r="AO74" s="70">
        <v>125</v>
      </c>
      <c r="AP74" s="70">
        <f>VLOOKUP($AQ$3,B6:S66,3)</f>
        <v>21</v>
      </c>
      <c r="BI74" s="70">
        <v>125</v>
      </c>
      <c r="BJ74" s="70">
        <f>VLOOKUP($BK$3,B6:S66,3)</f>
        <v>36</v>
      </c>
      <c r="CC74" s="70">
        <v>125</v>
      </c>
      <c r="CD74" s="70">
        <f>VLOOKUP($CE$3,B6:S66,3)</f>
        <v>23</v>
      </c>
    </row>
    <row r="75" spans="1:99" ht="12.75">
      <c r="U75" s="70">
        <v>160</v>
      </c>
      <c r="V75" s="70">
        <f>VLOOKUP($W$3,B6:S66,4)</f>
        <v>37</v>
      </c>
      <c r="AO75" s="70">
        <v>160</v>
      </c>
      <c r="AP75" s="70">
        <f>VLOOKUP($AQ$3,B6:S66,4)</f>
        <v>24</v>
      </c>
      <c r="BI75" s="70">
        <v>160</v>
      </c>
      <c r="BJ75" s="70">
        <f>VLOOKUP($BK$3,B6:S66,4)</f>
        <v>39</v>
      </c>
      <c r="CC75" s="70">
        <v>160</v>
      </c>
      <c r="CD75" s="70">
        <f>VLOOKUP($CE$3,B6:S66,4)</f>
        <v>26</v>
      </c>
    </row>
    <row r="76" spans="1:99" ht="12.75">
      <c r="U76" s="70">
        <v>200</v>
      </c>
      <c r="V76" s="70">
        <f>VLOOKUP($W$3,B6:S66,5)</f>
        <v>40</v>
      </c>
      <c r="AO76" s="70">
        <v>200</v>
      </c>
      <c r="AP76" s="70">
        <f>VLOOKUP($AQ$3,B6:S66,5)</f>
        <v>27</v>
      </c>
      <c r="BI76" s="70">
        <v>200</v>
      </c>
      <c r="BJ76" s="70">
        <f>VLOOKUP($BK$3,B6:S66,5)</f>
        <v>42</v>
      </c>
      <c r="CC76" s="70">
        <v>200</v>
      </c>
      <c r="CD76" s="70">
        <f>VLOOKUP($CE$3,B6:S66,5)</f>
        <v>29</v>
      </c>
    </row>
    <row r="77" spans="1:99" ht="12.75">
      <c r="U77" s="70">
        <v>250</v>
      </c>
      <c r="V77" s="70">
        <f>VLOOKUP($W$3,B6:S66,6)</f>
        <v>43</v>
      </c>
      <c r="AO77" s="70">
        <v>250</v>
      </c>
      <c r="AP77" s="70">
        <f>VLOOKUP($AQ$3,B6:S66,6)</f>
        <v>30</v>
      </c>
      <c r="BI77" s="70">
        <v>250</v>
      </c>
      <c r="BJ77" s="70">
        <f>VLOOKUP($BK$3,B6:S66,6)</f>
        <v>45</v>
      </c>
      <c r="CC77" s="70">
        <v>250</v>
      </c>
      <c r="CD77" s="70">
        <f>VLOOKUP($CE$3,B6:S66,6)</f>
        <v>32</v>
      </c>
    </row>
    <row r="78" spans="1:99" ht="12.75">
      <c r="U78" s="70">
        <v>315</v>
      </c>
      <c r="V78" s="70">
        <f>VLOOKUP($W$3,B6:S66,7)</f>
        <v>46</v>
      </c>
      <c r="AO78" s="70">
        <v>315</v>
      </c>
      <c r="AP78" s="70">
        <f>VLOOKUP($AQ$3,B6:S66,7)</f>
        <v>33</v>
      </c>
      <c r="BI78" s="70">
        <v>315</v>
      </c>
      <c r="BJ78" s="70">
        <f>VLOOKUP($BK$3,B6:S66,7)</f>
        <v>48</v>
      </c>
      <c r="CC78" s="70">
        <v>315</v>
      </c>
      <c r="CD78" s="70">
        <f>VLOOKUP($CE$3,B6:S66,7)</f>
        <v>35</v>
      </c>
    </row>
    <row r="79" spans="1:99" ht="12.75">
      <c r="U79" s="70">
        <v>400</v>
      </c>
      <c r="V79" s="70">
        <f>VLOOKUP($W$3,B6:S66,8)</f>
        <v>49</v>
      </c>
      <c r="AO79" s="70">
        <v>400</v>
      </c>
      <c r="AP79" s="70">
        <f>VLOOKUP($AQ$3,B6:S66,8)</f>
        <v>36</v>
      </c>
      <c r="BI79" s="70">
        <v>400</v>
      </c>
      <c r="BJ79" s="70">
        <f>VLOOKUP($BK$3,B6:S66,8)</f>
        <v>51</v>
      </c>
      <c r="CC79" s="70">
        <v>400</v>
      </c>
      <c r="CD79" s="70">
        <f>VLOOKUP($CE$3,B6:S66,8)</f>
        <v>38</v>
      </c>
    </row>
    <row r="80" spans="1:99" ht="12.75">
      <c r="U80" s="70">
        <v>500</v>
      </c>
      <c r="V80" s="70">
        <f>VLOOKUP($W$3,B6:S66,9)</f>
        <v>50</v>
      </c>
      <c r="AO80" s="70">
        <v>500</v>
      </c>
      <c r="AP80" s="70">
        <f>VLOOKUP($AQ$3,B6:S66,9)</f>
        <v>37</v>
      </c>
      <c r="BI80" s="70">
        <v>500</v>
      </c>
      <c r="BJ80" s="70">
        <f>VLOOKUP($BK$3,B6:S66,9)</f>
        <v>52</v>
      </c>
      <c r="CC80" s="70">
        <v>500</v>
      </c>
      <c r="CD80" s="70">
        <f>VLOOKUP($CE$3,B6:S66,9)</f>
        <v>39</v>
      </c>
    </row>
    <row r="81" spans="21:82" ht="12.75">
      <c r="U81" s="70">
        <v>630</v>
      </c>
      <c r="V81" s="70">
        <f>VLOOKUP($W$3,B6:S66,10)</f>
        <v>51</v>
      </c>
      <c r="AO81" s="70">
        <v>630</v>
      </c>
      <c r="AP81" s="70">
        <f>VLOOKUP($AQ$3,B6:S66,10)</f>
        <v>38</v>
      </c>
      <c r="BI81" s="70">
        <v>630</v>
      </c>
      <c r="BJ81" s="70">
        <f>VLOOKUP($BK$3,B6:S66,10)</f>
        <v>53</v>
      </c>
      <c r="CC81" s="70">
        <v>630</v>
      </c>
      <c r="CD81" s="70">
        <f>VLOOKUP($CE$3,B6:S66,10)</f>
        <v>40</v>
      </c>
    </row>
    <row r="82" spans="21:82" ht="12.75">
      <c r="U82" s="70">
        <v>800</v>
      </c>
      <c r="V82" s="70">
        <f>VLOOKUP($W$3,B6:S66,11)</f>
        <v>52</v>
      </c>
      <c r="AO82" s="70">
        <v>800</v>
      </c>
      <c r="AP82" s="70">
        <f>VLOOKUP($AQ$3,B6:S66,11)</f>
        <v>39</v>
      </c>
      <c r="BI82" s="70">
        <v>800</v>
      </c>
      <c r="BJ82" s="70">
        <f>VLOOKUP($BK$3,B6:S66,11)</f>
        <v>54</v>
      </c>
      <c r="CC82" s="70">
        <v>800</v>
      </c>
      <c r="CD82" s="70">
        <f>VLOOKUP($CE$3,B6:S66,11)</f>
        <v>41</v>
      </c>
    </row>
    <row r="83" spans="21:82" ht="12.75">
      <c r="U83" s="70">
        <v>1000</v>
      </c>
      <c r="V83" s="70">
        <f>VLOOKUP($W$3,B6:S66,12)</f>
        <v>53</v>
      </c>
      <c r="AO83" s="70">
        <v>1000</v>
      </c>
      <c r="AP83" s="70">
        <f>VLOOKUP($AQ$3,B6:S66,12)</f>
        <v>40</v>
      </c>
      <c r="BI83" s="70">
        <v>1000</v>
      </c>
      <c r="BJ83" s="70">
        <f>VLOOKUP($BK$3,B6:S66,12)</f>
        <v>55</v>
      </c>
      <c r="CC83" s="70">
        <v>1000</v>
      </c>
      <c r="CD83" s="70">
        <f>VLOOKUP($CE$3,B6:S66,12)</f>
        <v>42</v>
      </c>
    </row>
    <row r="84" spans="21:82" ht="12.75">
      <c r="U84" s="70">
        <v>1250</v>
      </c>
      <c r="V84" s="70">
        <f>VLOOKUP($W$3,B6:S66,13)</f>
        <v>54</v>
      </c>
      <c r="AO84" s="70">
        <v>1250</v>
      </c>
      <c r="AP84" s="70">
        <f>VLOOKUP($AQ$3,B6:S66,13)</f>
        <v>41</v>
      </c>
      <c r="BI84" s="70">
        <v>1250</v>
      </c>
      <c r="BJ84" s="70">
        <f>VLOOKUP($BK$3,B6:S66,13)</f>
        <v>56</v>
      </c>
      <c r="CC84" s="70">
        <v>1250</v>
      </c>
      <c r="CD84" s="70">
        <f>VLOOKUP($CE$3,B6:S66,13)</f>
        <v>43</v>
      </c>
    </row>
    <row r="85" spans="21:82" ht="12.75">
      <c r="U85" s="70">
        <v>1600</v>
      </c>
      <c r="V85" s="70">
        <f>VLOOKUP($W$3,B6:S66,14)</f>
        <v>54</v>
      </c>
      <c r="AO85" s="70">
        <v>1600</v>
      </c>
      <c r="AP85" s="70">
        <f>VLOOKUP($AQ$3,B6:S66,14)</f>
        <v>41</v>
      </c>
      <c r="BI85" s="70">
        <v>1600</v>
      </c>
      <c r="BJ85" s="70">
        <f>VLOOKUP($BK$3,B6:S66,14)</f>
        <v>56</v>
      </c>
      <c r="CC85" s="70">
        <v>1600</v>
      </c>
      <c r="CD85" s="70">
        <f>VLOOKUP($CE$3,B6:S66,14)</f>
        <v>43</v>
      </c>
    </row>
    <row r="86" spans="21:82" ht="12.75">
      <c r="U86" s="70">
        <v>2000</v>
      </c>
      <c r="V86" s="70">
        <f>VLOOKUP($W$3,B6:S66,16)</f>
        <v>54</v>
      </c>
      <c r="AO86" s="70">
        <v>2000</v>
      </c>
      <c r="AP86" s="70">
        <f>VLOOKUP($AQ$3,B6:S66,16)</f>
        <v>41</v>
      </c>
      <c r="BI86" s="70">
        <v>2000</v>
      </c>
      <c r="BJ86" s="70">
        <f>VLOOKUP($BK$3,B6:S66,16)</f>
        <v>56</v>
      </c>
      <c r="CC86" s="70">
        <v>2000</v>
      </c>
      <c r="CD86" s="70">
        <f>VLOOKUP($CE$3,B6:S66,16)</f>
        <v>43</v>
      </c>
    </row>
    <row r="87" spans="21:82" ht="12.75">
      <c r="U87" s="70">
        <v>2500</v>
      </c>
      <c r="V87" s="70">
        <f>VLOOKUP($W$3,B6:S66,16)</f>
        <v>54</v>
      </c>
      <c r="AO87" s="70">
        <v>2500</v>
      </c>
      <c r="AP87" s="70">
        <f>VLOOKUP($AQ$3,B6:S66,16)</f>
        <v>41</v>
      </c>
      <c r="BI87" s="70">
        <v>2500</v>
      </c>
      <c r="BJ87" s="70">
        <f>VLOOKUP($BK$3,B6:S66,16)</f>
        <v>56</v>
      </c>
      <c r="CC87" s="70">
        <v>2500</v>
      </c>
      <c r="CD87" s="70">
        <f>VLOOKUP($CE$3,B6:S66,16)</f>
        <v>43</v>
      </c>
    </row>
    <row r="88" spans="21:82" ht="12.75">
      <c r="U88" s="70">
        <v>3150</v>
      </c>
      <c r="V88" s="70">
        <f>VLOOKUP($W$3,B6:S66,17)</f>
        <v>54</v>
      </c>
      <c r="AO88" s="70">
        <v>3150</v>
      </c>
      <c r="AP88" s="70">
        <f>VLOOKUP($AQ$3,B6:S66,17)</f>
        <v>41</v>
      </c>
      <c r="BI88" s="70">
        <v>3150</v>
      </c>
      <c r="BJ88" s="70">
        <f>VLOOKUP($BK$3,B6:S66,17)</f>
        <v>56</v>
      </c>
      <c r="CC88" s="70">
        <v>3150</v>
      </c>
      <c r="CD88" s="70">
        <f>VLOOKUP($CE$3,B6:S66,17)</f>
        <v>43</v>
      </c>
    </row>
  </sheetData>
  <mergeCells count="4">
    <mergeCell ref="U68:V68"/>
    <mergeCell ref="AO68:AP68"/>
    <mergeCell ref="BI68:BJ68"/>
    <mergeCell ref="CC68:CD68"/>
  </mergeCells>
  <conditionalFormatting sqref="AL6:AM66 BF6:BG66 BZ6:CA66 CT6:CU66">
    <cfRule type="cellIs" dxfId="2" priority="1" operator="equal">
      <formula>0</formula>
    </cfRule>
  </conditionalFormatting>
  <conditionalFormatting sqref="AL6:AM66 BF6:BG66 BZ6:CA66 CT6:CU66">
    <cfRule type="cellIs" dxfId="1" priority="2" operator="notEqual">
      <formula>0</formula>
    </cfRule>
  </conditionalFormatting>
  <conditionalFormatting sqref="BF25 BZ25 CT25">
    <cfRule type="notContainsBlanks" dxfId="0" priority="3">
      <formula>LEN(TRIM(BF25))&gt;0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4:AE13"/>
  <sheetViews>
    <sheetView workbookViewId="0"/>
  </sheetViews>
  <sheetFormatPr baseColWidth="10" defaultColWidth="12.5703125" defaultRowHeight="15.75" customHeight="1"/>
  <cols>
    <col min="2" max="4" width="3.5703125" bestFit="1" customWidth="1"/>
    <col min="5" max="14" width="4.5703125" bestFit="1" customWidth="1"/>
    <col min="15" max="22" width="5.5703125" bestFit="1" customWidth="1"/>
    <col min="24" max="24" width="6.28515625" customWidth="1"/>
    <col min="25" max="25" width="6.42578125" customWidth="1"/>
    <col min="26" max="28" width="6.28515625" customWidth="1"/>
    <col min="29" max="31" width="6.42578125" customWidth="1"/>
  </cols>
  <sheetData>
    <row r="4" spans="1:31" ht="15.75" customHeight="1">
      <c r="A4" s="71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504" t="s">
        <v>64</v>
      </c>
      <c r="Y4" s="490"/>
      <c r="Z4" s="504" t="s">
        <v>75</v>
      </c>
      <c r="AA4" s="490"/>
      <c r="AB4" s="489" t="s">
        <v>76</v>
      </c>
      <c r="AC4" s="490"/>
      <c r="AD4" s="489" t="s">
        <v>77</v>
      </c>
      <c r="AE4" s="490"/>
    </row>
    <row r="5" spans="1:31" ht="12.75">
      <c r="A5" s="113"/>
      <c r="B5" s="114">
        <v>50</v>
      </c>
      <c r="C5" s="115">
        <v>63</v>
      </c>
      <c r="D5" s="115">
        <v>80</v>
      </c>
      <c r="E5" s="115">
        <v>100</v>
      </c>
      <c r="F5" s="115">
        <v>125</v>
      </c>
      <c r="G5" s="115">
        <v>160</v>
      </c>
      <c r="H5" s="115">
        <v>200</v>
      </c>
      <c r="I5" s="115">
        <v>250</v>
      </c>
      <c r="J5" s="115">
        <v>315</v>
      </c>
      <c r="K5" s="115">
        <v>400</v>
      </c>
      <c r="L5" s="115">
        <v>500</v>
      </c>
      <c r="M5" s="115">
        <v>630</v>
      </c>
      <c r="N5" s="115">
        <v>800</v>
      </c>
      <c r="O5" s="115">
        <v>1000</v>
      </c>
      <c r="P5" s="115">
        <v>1250</v>
      </c>
      <c r="Q5" s="115">
        <v>1600</v>
      </c>
      <c r="R5" s="115">
        <v>2000</v>
      </c>
      <c r="S5" s="115">
        <v>2500</v>
      </c>
      <c r="T5" s="115">
        <v>3150</v>
      </c>
      <c r="U5" s="115">
        <v>4000</v>
      </c>
      <c r="V5" s="116">
        <v>5000</v>
      </c>
      <c r="W5" s="71"/>
      <c r="X5" s="117" t="s">
        <v>78</v>
      </c>
      <c r="Y5" s="118" t="s">
        <v>79</v>
      </c>
      <c r="Z5" s="117" t="s">
        <v>80</v>
      </c>
      <c r="AA5" s="118" t="s">
        <v>81</v>
      </c>
      <c r="AB5" s="119" t="s">
        <v>82</v>
      </c>
      <c r="AC5" s="118" t="s">
        <v>83</v>
      </c>
      <c r="AD5" s="119" t="s">
        <v>84</v>
      </c>
      <c r="AE5" s="118" t="s">
        <v>85</v>
      </c>
    </row>
    <row r="6" spans="1:31" ht="12.75">
      <c r="A6" s="120" t="s">
        <v>86</v>
      </c>
      <c r="B6" s="491"/>
      <c r="C6" s="492"/>
      <c r="D6" s="447"/>
      <c r="E6" s="121">
        <v>-29</v>
      </c>
      <c r="F6" s="121">
        <v>-26</v>
      </c>
      <c r="G6" s="121">
        <v>-23</v>
      </c>
      <c r="H6" s="121">
        <v>-21</v>
      </c>
      <c r="I6" s="121">
        <v>-19</v>
      </c>
      <c r="J6" s="121">
        <v>-17</v>
      </c>
      <c r="K6" s="121">
        <v>-15</v>
      </c>
      <c r="L6" s="121">
        <v>-13</v>
      </c>
      <c r="M6" s="121">
        <v>-12</v>
      </c>
      <c r="N6" s="121">
        <v>-11</v>
      </c>
      <c r="O6" s="121">
        <v>-10</v>
      </c>
      <c r="P6" s="121">
        <v>-9</v>
      </c>
      <c r="Q6" s="121">
        <v>-9</v>
      </c>
      <c r="R6" s="121">
        <v>-9</v>
      </c>
      <c r="S6" s="121">
        <v>-9</v>
      </c>
      <c r="T6" s="121">
        <v>-9</v>
      </c>
      <c r="U6" s="500"/>
      <c r="V6" s="501"/>
      <c r="W6" s="71"/>
      <c r="X6" s="122">
        <f>ROUND(-10*LOG((10^((E6-Resultados!E13)/10))+(10^((F6-Resultados!F13)/10))+(10^((G6-Resultados!G13)/10))+(10^((H6-Resultados!H13)/10))+(10^((I6-Resultados!I13)/10))+(10^((J6-Resultados!J13)/10))+(10^((K6-Resultados!K13)/10))+(10^((L6-Resultados!L13)/10))+(10^((M6-Resultados!M13)/10))+(10^((N6-Resultados!N13)/10))+(10^((O6-Resultados!O13)/10))+(10^((P6-Resultados!P13)/10))+(10^((Q6-Resultados!Q13)/10))+(10^((R6-Resultados!R13)/10))+(10^((S6-Resultados!S13)/10))+(10^((T6-Resultados!T13)/10))),0)</f>
        <v>47</v>
      </c>
      <c r="Y6" s="123">
        <f>X6-'Curvas de Referencia'!$V$3</f>
        <v>-3</v>
      </c>
      <c r="Z6" s="122">
        <f>ROUND(-10*LOG((10^((E6-Resultados!E14)/10))+(10^((F6-Resultados!F14)/10))+(10^((G6-Resultados!G14)/10))+(10^((H6-Resultados!H14)/10))+(10^((I6-Resultados!I14)/10))+(10^((J6-Resultados!J14)/10))+(10^((K6-Resultados!K14)/10))+(10^((L6-Resultados!L14)/10))+(10^((M6-Resultados!M14)/10))+(10^((N6-Resultados!N14)/10))+(10^((O6-Resultados!O14)/10))+(10^((P6-Resultados!P14)/10))+(10^((Q6-Resultados!Q14)/10))+(10^((R6-Resultados!R14)/10))+(10^((S6-Resultados!S14)/10))+(10^((T6-Resultados!T14)/10))),0)</f>
        <v>32</v>
      </c>
      <c r="AA6" s="123">
        <f>Z6-'Curvas de Referencia'!$AP$3</f>
        <v>-5</v>
      </c>
      <c r="AB6" s="124">
        <f>ROUND(-10*LOG((10^((E6-Resultados!E16)/10))+(10^((F6-Resultados!F16)/10))+(10^((G6-Resultados!G16)/10))+(10^((H6-Resultados!H16)/10))+(10^((I6-Resultados!I16)/10))+(10^((J6-Resultados!J16)/10))+(10^((K6-Resultados!K16)/10))+(10^((L6-Resultados!L16)/10))+(10^((M6-Resultados!M16)/10))+(10^((N6-Resultados!N16)/10))+(10^((O6-Resultados!O16)/10))+(10^((P6-Resultados!P16)/10))+(10^((Q6-Resultados!Q16)/10))+(10^((R6-Resultados!R16)/10))+(10^((S6-Resultados!S16)/10))+(10^((T6-Resultados!T16)/10))),0)</f>
        <v>49</v>
      </c>
      <c r="AC6" s="123">
        <f>AB6-'Curvas de Referencia'!$BJ$3</f>
        <v>-3</v>
      </c>
      <c r="AD6" s="124">
        <f>ROUND(-10*LOG((10^((E6-Resultados!E17)/10))+(10^((F6-Resultados!F17)/10))+(10^((G6-Resultados!G17)/10))+(10^((H6-Resultados!H17)/10))+(10^((I6-Resultados!I17)/10))+(10^((J6-Resultados!J17)/10))+(10^((K6-Resultados!K17)/10))+(10^((L6-Resultados!L17)/10))+(10^((M6-Resultados!M17)/10))+(10^((N6-Resultados!N17)/10))+(10^((O6-Resultados!O17)/10))+(10^((P6-Resultados!P17)/10))+(10^((Q6-Resultados!Q17)/10))+(10^((R6-Resultados!R17)/10))+(10^((S6-Resultados!S17)/10))+(10^((T6-Resultados!T17)/10))),0)</f>
        <v>34</v>
      </c>
      <c r="AE6" s="123">
        <f>AD6-'Curvas de Referencia'!$CD$3</f>
        <v>-5</v>
      </c>
    </row>
    <row r="7" spans="1:31" ht="12.75">
      <c r="A7" s="120" t="s">
        <v>87</v>
      </c>
      <c r="B7" s="125">
        <v>-40</v>
      </c>
      <c r="C7" s="126">
        <v>-36</v>
      </c>
      <c r="D7" s="126">
        <v>-33</v>
      </c>
      <c r="E7" s="126">
        <v>-29</v>
      </c>
      <c r="F7" s="126">
        <v>-26</v>
      </c>
      <c r="G7" s="126">
        <v>-23</v>
      </c>
      <c r="H7" s="126">
        <v>-21</v>
      </c>
      <c r="I7" s="126">
        <v>-19</v>
      </c>
      <c r="J7" s="126">
        <v>-17</v>
      </c>
      <c r="K7" s="126">
        <v>-15</v>
      </c>
      <c r="L7" s="126">
        <v>-13</v>
      </c>
      <c r="M7" s="126">
        <v>-12</v>
      </c>
      <c r="N7" s="126">
        <v>-11</v>
      </c>
      <c r="O7" s="126">
        <v>-10</v>
      </c>
      <c r="P7" s="126">
        <v>-9</v>
      </c>
      <c r="Q7" s="126">
        <v>-9</v>
      </c>
      <c r="R7" s="126">
        <v>-9</v>
      </c>
      <c r="S7" s="126">
        <v>-9</v>
      </c>
      <c r="T7" s="126">
        <v>-9</v>
      </c>
      <c r="U7" s="394"/>
      <c r="V7" s="501"/>
      <c r="W7" s="71"/>
      <c r="X7" s="127">
        <f>ROUND(-10*LOG((10^((B7-Resultados!B13)/10))+(10^((C7-Resultados!C13)/10))+(10^((D7-Resultados!D13)/10))+(10^((E7-Resultados!E13)/10))+(10^((F7-Resultados!F13)/10))+(10^((G7-Resultados!G13)/10))+(10^((H7-Resultados!H13)/10))+(10^((I7-Resultados!I13)/10))+(10^((J7-Resultados!J13)/10))+(10^((K7-Resultados!K13)/10))+(10^((L7-Resultados!L13)/10))+(10^((M7-Resultados!M13)/10))+(10^((N7-Resultados!N13)/10))+(10^((O7-Resultados!O13)/10))+(10^((P7-Resultados!P13)/10))+(10^((Q7-Resultados!Q13)/10))+(10^((R7-Resultados!R13)/10))+(10^((S7-Resultados!S13)/10))+(10^((T7-Resultados!T13)/10))),0)</f>
        <v>44</v>
      </c>
      <c r="Y7" s="123">
        <f>X7-'Curvas de Referencia'!$V$3</f>
        <v>-6</v>
      </c>
      <c r="Z7" s="122">
        <f>ROUND(-10*LOG((10^((B7-Resultados!B14)/10))+(10^((C7-Resultados!C14)/10))+(10^((D7-Resultados!D14)/10))+(10^((E7-Resultados!E14)/10))+(10^((F7-Resultados!F14)/10))+(10^((G7-Resultados!G14)/10))+(10^((H7-Resultados!H14)/10))+(10^((I7-Resultados!I14)/10))+(10^((J7-Resultados!J14)/10))+(10^((K7-Resultados!K14)/10))+(10^((L7-Resultados!L14)/10))+(10^((M7-Resultados!M14)/10))+(10^((N7-Resultados!N14)/10))+(10^((O7-Resultados!O14)/10))+(10^((P7-Resultados!P14)/10))+(10^((Q7-Resultados!Q14)/10))+(10^((R7-Resultados!R14)/10))+(10^((S7-Resultados!S14)/10))+(10^((T7-Resultados!T14)/10))),0)</f>
        <v>20</v>
      </c>
      <c r="AA7" s="123">
        <f>Z7-'Curvas de Referencia'!$AP$3</f>
        <v>-17</v>
      </c>
      <c r="AB7" s="128">
        <f>ROUND(-10*LOG((10^((B7-Resultados!B16)/10))+(10^((C7-Resultados!C16)/10))+(10^((D7-Resultados!D16)/10))+(10^((E7-Resultados!E16)/10))+(10^((F7-Resultados!F16)/10))+(10^((G7-Resultados!G16)/10))+(10^((H7-Resultados!H16)/10))+(10^((I7-Resultados!I16)/10))+(10^((J7-Resultados!J16)/10))+(10^((K7-Resultados!K16)/10))+(10^((L7-Resultados!L16)/10))+(10^((M7-Resultados!M16)/10))+(10^((N7-Resultados!N16)/10))+(10^((O7-Resultados!O16)/10))+(10^((O7-Resultados!Q16)/10))+(10^((Q7-Resultados!R16)/10))+(10^((R7-Resultados!S16)/10))+(10^((S7-Resultados!T16)/10))+(10^((T7-Resultados!U16)/10))),0)</f>
        <v>47</v>
      </c>
      <c r="AC7" s="123">
        <f>AB7-'Curvas de Referencia'!$BJ$3</f>
        <v>-5</v>
      </c>
      <c r="AD7" s="128">
        <f>ROUND(-10*LOG((10^((B7-Resultados!B17)/10))+(10^((C7-Resultados!C17)/10))+(10^((D7-Resultados!D17)/10))+(10^((E7-Resultados!E17)/10))+(10^((F7-Resultados!F17)/10))+(10^((G7-Resultados!G17)/10))+(10^((H7-Resultados!H17)/10))+(10^((I7-Resultados!I17)/10))+(10^((J7-Resultados!J17)/10))+(10^((K7-Resultados!K17)/10))+(10^((L7-Resultados!L17)/10))+(10^((M7-Resultados!M17)/10))+(10^((N7-Resultados!N17)/10))+(10^((O7-Resultados!O17)/10))+(10^((O7-Resultados!Q17)/10))+(10^((Q7-Resultados!R17)/10))+(10^((R7-Resultados!S17)/10))+(10^((S7-Resultados!T17)/10))+(10^((T7-Resultados!U17)/10))),0)</f>
        <v>22</v>
      </c>
      <c r="AE7" s="123">
        <f>AD7-'Curvas de Referencia'!$CD$3</f>
        <v>-17</v>
      </c>
    </row>
    <row r="8" spans="1:31" ht="12.75">
      <c r="A8" s="120" t="s">
        <v>88</v>
      </c>
      <c r="B8" s="125">
        <v>-41</v>
      </c>
      <c r="C8" s="126">
        <v>-37</v>
      </c>
      <c r="D8" s="126">
        <v>-34</v>
      </c>
      <c r="E8" s="126">
        <v>-30</v>
      </c>
      <c r="F8" s="126">
        <v>-27</v>
      </c>
      <c r="G8" s="126">
        <v>-24</v>
      </c>
      <c r="H8" s="126">
        <v>-22</v>
      </c>
      <c r="I8" s="126">
        <v>-20</v>
      </c>
      <c r="J8" s="126">
        <v>-18</v>
      </c>
      <c r="K8" s="126">
        <v>-16</v>
      </c>
      <c r="L8" s="126">
        <v>-14</v>
      </c>
      <c r="M8" s="126">
        <v>-13</v>
      </c>
      <c r="N8" s="126">
        <v>-12</v>
      </c>
      <c r="O8" s="126">
        <v>-11</v>
      </c>
      <c r="P8" s="126">
        <v>-10</v>
      </c>
      <c r="Q8" s="126">
        <v>-10</v>
      </c>
      <c r="R8" s="126">
        <v>-10</v>
      </c>
      <c r="S8" s="126">
        <v>-10</v>
      </c>
      <c r="T8" s="126">
        <v>-10</v>
      </c>
      <c r="U8" s="126">
        <v>-10</v>
      </c>
      <c r="V8" s="129">
        <v>-10</v>
      </c>
      <c r="W8" s="71"/>
      <c r="X8" s="127">
        <f>ROUND(-10*LOG((10^((B8-Resultados!B13)/10))+(10^((C8-Resultados!C13)/10))+(10^((D8-Resultados!D13)/10))+(10^((E8-Resultados!E13)/10))+(10^((F8-Resultados!F13)/10))+(10^((G8-Resultados!G13)/10))+(10^((H8-Resultados!H13)/10))+(10^((I8-Resultados!I13)/10))+(10^((J8-Resultados!J13)/10))+(10^((K8-Resultados!K13)/10))+(10^((L8-Resultados!L13)/10))+(10^((M8-Resultados!M13)/10))+(10^((N8-Resultados!N13)/10))+(10^((O8-Resultados!O13)/10))+(10^((P8-Resultados!P13)/10))+(10^((Q8-Resultados!Q13)/10))+(10^((R8-Resultados!R13)/10))+(10^((S8-Resultados!S13)/10))+(10^((T8-Resultados!T13)/10))+(10^((U8-Resultados!U13)/10))+(10^((V8-Resultados!V13)/10))),0)</f>
        <v>45</v>
      </c>
      <c r="Y8" s="123">
        <f>X8-'Curvas de Referencia'!$V$3</f>
        <v>-5</v>
      </c>
      <c r="Z8" s="122">
        <f>ROUND(-10*LOG((10^((B8-Resultados!B14)/10))+(10^((C8-Resultados!C14)/10))+(10^((D8-Resultados!D14)/10))+(10^((E8-Resultados!E14)/10))+(10^((F8-Resultados!F14)/10))+(10^((G8-Resultados!G14)/10))+(10^((H8-Resultados!H14)/10))+(10^((I8-Resultados!I14)/10))+(10^((J8-Resultados!J14)/10))+(10^((K8-Resultados!K14)/10))+(10^((L8-Resultados!L14)/10))+(10^((M8-Resultados!M14)/10))+(10^((N8-Resultados!N14)/10))+(10^((O8-Resultados!O14)/10))+(10^((P8-Resultados!P14)/10))+(10^((Q8-Resultados!Q14)/10))+(10^((R8-Resultados!R14)/10))+(10^((S8-Resultados!S14)/10))+(10^((T8-Resultados!T14)/10))+(10^((U8-Resultados!U14)/10))+(10^((V8-Resultados!V14)/10))),0)</f>
        <v>21</v>
      </c>
      <c r="AA8" s="123">
        <f>Z8-'Curvas de Referencia'!$AP$3</f>
        <v>-16</v>
      </c>
      <c r="AB8" s="128">
        <f>ROUND(-10*LOG((10^((B8-Resultados!B16)/10))+(10^((C8-Resultados!C16)/10))+(10^((D8-Resultados!D16)/10))+(10^((E8-Resultados!E16)/10))+(10^((F8-Resultados!F16)/10))+(10^((G8-Resultados!G16)/10))+(10^((H8-Resultados!H16)/10))+(10^((I8-Resultados!I16)/10))+(10^((J8-Resultados!J16)/10))+(10^((K8-Resultados!K16)/10))+(10^((L8-Resultados!L16)/10))+(10^((M8-Resultados!M16)/10))+(10^((N8-Resultados!N16)/10))+(10^((O8-Resultados!O16)/10))+(10^((P8-Resultados!P16)/10))+(10^((Q8-Resultados!Q16)/10))+(10^((R8-Resultados!R16)/10))+(10^((S8-Resultados!S16)/10))+(10^((T8-Resultados!T16)/10))+(10^((U8-Resultados!U16)/10))+(10^((V8-Resultados!V16)/10))+(10^((V8-Resultados!W16)/10))),0)</f>
        <v>48</v>
      </c>
      <c r="AC8" s="123">
        <f>AB8-'Curvas de Referencia'!$BJ$3</f>
        <v>-4</v>
      </c>
      <c r="AD8" s="128">
        <f>ROUND(-10*LOG((10^((B8-Resultados!B17)/10))+(10^((C8-Resultados!C17)/10))+(10^((D8-Resultados!D17)/10))+(10^((E8-Resultados!E17)/10))+(10^((F8-Resultados!F17)/10))+(10^((G8-Resultados!G17)/10))+(10^((H8-Resultados!H17)/10))+(10^((I8-Resultados!I17)/10))+(10^((J8-Resultados!J17)/10))+(10^((K8-Resultados!K17)/10))+(10^((L8-Resultados!L17)/10))+(10^((M8-Resultados!M17)/10))+(10^((N8-Resultados!N17)/10))+(10^((O8-Resultados!O17)/10))+(10^((P8-Resultados!P17)/10))+(10^((Q8-Resultados!Q17)/10))+(10^((R8-Resultados!R17)/10))+(10^((S8-Resultados!S17)/10))+(10^((T8-Resultados!T17)/10))+(10^((U8-Resultados!U17)/10))+(10^((V8-Resultados!V17)/10))+(10^((V8-Resultados!W17)/10))),0)</f>
        <v>23</v>
      </c>
      <c r="AE8" s="123">
        <f>AD8-'Curvas de Referencia'!$CD$3</f>
        <v>-16</v>
      </c>
    </row>
    <row r="9" spans="1:31" ht="12.75">
      <c r="A9" s="120" t="s">
        <v>89</v>
      </c>
      <c r="B9" s="493"/>
      <c r="C9" s="394"/>
      <c r="D9" s="494"/>
      <c r="E9" s="130">
        <v>-30</v>
      </c>
      <c r="F9" s="130">
        <v>-27</v>
      </c>
      <c r="G9" s="130">
        <v>-24</v>
      </c>
      <c r="H9" s="130">
        <v>-22</v>
      </c>
      <c r="I9" s="130">
        <v>-20</v>
      </c>
      <c r="J9" s="130">
        <v>-18</v>
      </c>
      <c r="K9" s="130">
        <v>-16</v>
      </c>
      <c r="L9" s="130">
        <v>-14</v>
      </c>
      <c r="M9" s="130">
        <v>-13</v>
      </c>
      <c r="N9" s="130">
        <v>-12</v>
      </c>
      <c r="O9" s="130">
        <v>-11</v>
      </c>
      <c r="P9" s="130">
        <v>-10</v>
      </c>
      <c r="Q9" s="130">
        <v>-10</v>
      </c>
      <c r="R9" s="130">
        <v>-10</v>
      </c>
      <c r="S9" s="130">
        <v>-10</v>
      </c>
      <c r="T9" s="130">
        <v>-10</v>
      </c>
      <c r="U9" s="130">
        <v>-10</v>
      </c>
      <c r="V9" s="131">
        <v>-10</v>
      </c>
      <c r="W9" s="71"/>
      <c r="X9" s="127">
        <f>ROUND(-10*LOG((10^((E9-Resultados!E13)/10))+(10^((F9-Resultados!F13)/10))+(10^((G9-Resultados!G13)/10))+(10^((H9-Resultados!H13)/10))+(10^((I9-Resultados!I13)/10))+(10^((J9-Resultados!J13)/10))+(10^((K9-Resultados!K13)/10))+(10^((L9-Resultados!L13)/10))+(10^((M9-Resultados!M13)/10))+(10^((N9-Resultados!N13)/10))+(10^((O9-Resultados!O13)/10))+(10^((P9-Resultados!P13)/10))+(10^((Q9-Resultados!Q13)/10))+(10^((R9-Resultados!R13)/10))+(10^((S9-Resultados!S13)/10))+(10^((T9-Resultados!T13)/10))+(10^((U9-Resultados!U13)/10))+(10^((V9-Resultados!V13)/10))),0)</f>
        <v>48</v>
      </c>
      <c r="Y9" s="123">
        <f>X9-'Curvas de Referencia'!$V$3</f>
        <v>-2</v>
      </c>
      <c r="Z9" s="127">
        <f>ROUND(-10*LOG((10^((E9-Resultados!E14)/10))+(10^((F9-Resultados!F14)/10))+(10^((G9-Resultados!G14)/10))+(10^((H9-Resultados!H14)/10))+(10^((I9-Resultados!I14)/10))+(10^((J9-Resultados!J14)/10))+(10^((K9-Resultados!K14)/10))+(10^((L9-Resultados!L14)/10))+(10^((M9-Resultados!M14)/10))+(10^((N9-Resultados!N14)/10))+(10^((O9-Resultados!O14)/10))+(10^((P9-Resultados!P14)/10))+(10^((Q9-Resultados!Q14)/10))+(10^((R9-Resultados!R14)/10))+(10^((S9-Resultados!S14)/10))+(10^((T9-Resultados!T14)/10))+(10^((U9-Resultados!U14)/10))+(10^((V9-Resultados!V14)/10))),0)</f>
        <v>33</v>
      </c>
      <c r="AA9" s="123">
        <f>Z9-'Curvas de Referencia'!$AP$3</f>
        <v>-4</v>
      </c>
      <c r="AB9" s="128">
        <f>ROUND(-10*LOG((10^((E9-Resultados!E16)/10))+(10^((F9-Resultados!F16)/10))+(10^((G9-Resultados!G16)/10))+(10^((H9-Resultados!H16)/10))+(10^((I9-Resultados!I16)/10))+(10^((J9-Resultados!J16)/10))+(10^((K9-Resultados!K16)/10))+(10^((L9-Resultados!L16)/10))+(10^((M9-Resultados!M16)/10))+(10^((N9-Resultados!N16)/10))+(10^((O9-Resultados!O16)/10))+(10^((P9-Resultados!P16)/10))+(10^((Q9-Resultados!Q16)/10))+(10^((R9-Resultados!R16)/10))+(10^((S9-Resultados!S16)/10))+(10^((T9-Resultados!T16)/10))+(10^((U9-Resultados!U16)/10))+(10^((V9-Resultados!V16)/10))),0)</f>
        <v>50</v>
      </c>
      <c r="AC9" s="123">
        <f>AB9-'Curvas de Referencia'!$BJ$3</f>
        <v>-2</v>
      </c>
      <c r="AD9" s="128">
        <f>ROUND(-10*LOG((10^((E9-Resultados!E17)/10))+(10^((F9-Resultados!F17)/10))+(10^((G9-Resultados!G17)/10))+(10^((H9-Resultados!H17)/10))+(10^((I9-Resultados!I17)/10))+(10^((J9-Resultados!J17)/10))+(10^((K9-Resultados!K17)/10))+(10^((L9-Resultados!L17)/10))+(10^((M9-Resultados!M17)/10))+(10^((N9-Resultados!N17)/10))+(10^((O9-Resultados!O17)/10))+(10^((P9-Resultados!P17)/10))+(10^((Q9-Resultados!Q17)/10))+(10^((R9-Resultados!R17)/10))+(10^((S9-Resultados!S17)/10))+(10^((T9-Resultados!T17)/10))+(10^((U9-Resultados!U17)/10))+(10^((V9-Resultados!V17)/10))),0)</f>
        <v>35</v>
      </c>
      <c r="AE9" s="123">
        <f>AD9-'Curvas de Referencia'!$CD$3</f>
        <v>-4</v>
      </c>
    </row>
    <row r="10" spans="1:31" ht="12.75">
      <c r="A10" s="132" t="s">
        <v>90</v>
      </c>
      <c r="B10" s="495"/>
      <c r="C10" s="496"/>
      <c r="D10" s="444"/>
      <c r="E10" s="133">
        <v>-20</v>
      </c>
      <c r="F10" s="133">
        <v>-20</v>
      </c>
      <c r="G10" s="133">
        <v>-18</v>
      </c>
      <c r="H10" s="133">
        <v>-16</v>
      </c>
      <c r="I10" s="133">
        <v>-15</v>
      </c>
      <c r="J10" s="133">
        <v>-14</v>
      </c>
      <c r="K10" s="133">
        <v>-13</v>
      </c>
      <c r="L10" s="133">
        <v>-12</v>
      </c>
      <c r="M10" s="133">
        <v>-11</v>
      </c>
      <c r="N10" s="133">
        <v>-9</v>
      </c>
      <c r="O10" s="133">
        <v>-8</v>
      </c>
      <c r="P10" s="133">
        <v>-9</v>
      </c>
      <c r="Q10" s="133">
        <v>-10</v>
      </c>
      <c r="R10" s="133">
        <v>-11</v>
      </c>
      <c r="S10" s="133">
        <v>-13</v>
      </c>
      <c r="T10" s="133">
        <v>-15</v>
      </c>
      <c r="U10" s="502"/>
      <c r="V10" s="503"/>
      <c r="W10" s="71"/>
      <c r="X10" s="134">
        <f>ROUND(-10*LOG((10^((E10-Resultados!E13)/10))+(10^((F10-Resultados!F13)/10))+(10^((G10-Resultados!G13)/10))+(10^((H10-Resultados!H13)/10))+(10^((I10-Resultados!I13)/10))+(10^((J10-Resultados!J13)/10))+(10^((K10-Resultados!K13)/10))+(10^((L10-Resultados!L13)/10))+(10^((M10-Resultados!M13)/10))+(10^((N10-Resultados!N13)/10))+(10^((O10-Resultados!O13)/10))+(10^((P10-Resultados!P13)/10))+(10^((Q10-Resultados!Q13)/10))+(10^((R10-Resultados!R13)/10))+(10^((S10-Resultados!S13)/10))+(10^((T10-Resultados!T13)/10))),0)</f>
        <v>41</v>
      </c>
      <c r="Y10" s="135">
        <f>X10-'Curvas de Referencia'!$V$3</f>
        <v>-9</v>
      </c>
      <c r="Z10" s="134">
        <f>ROUND(-10*LOG((10^((E10-Resultados!E14)/10))+(10^((F10-Resultados!F14)/10))+(10^((G10-Resultados!G14)/10))+(10^((H10-Resultados!H14)/10))+(10^((I10-Resultados!I14)/10))+(10^((J10-Resultados!J14)/10))+(10^((K10-Resultados!K14)/10))+(10^((L10-Resultados!L14)/10))+(10^((M10-Resultados!M14)/10))+(10^((N10-Resultados!N14)/10))+(10^((O10-Resultados!O14)/10))+(10^((P10-Resultados!P14)/10))+(10^((Q10-Resultados!Q14)/10))+(10^((R10-Resultados!R14)/10))+(10^((S10-Resultados!S14)/10))+(10^((T10-Resultados!T14)/10))),0)</f>
        <v>25</v>
      </c>
      <c r="AA10" s="135">
        <f>Z10-'Curvas de Referencia'!$AP$3</f>
        <v>-12</v>
      </c>
      <c r="AB10" s="136">
        <f>ROUND(-10*LOG((10^((E10-Resultados!E16)/10))+(10^((F10-Resultados!F16)/10))+(10^((G10-Resultados!G16)/10))+(10^((H10-Resultados!H16)/10))+(10^((I10-Resultados!I16)/10))+(10^((J10-Resultados!J16)/10))+(10^((K10-Resultados!K16)/10))+(10^((L10-Resultados!L16)/10))+(10^((M10-Resultados!M16)/10))+(10^((N10-Resultados!N16)/10))+(10^((O10-Resultados!O16)/10))+(10^((P10-Resultados!P16)/10))+(10^((Q10-Resultados!Q16)/10))+(10^((R10-Resultados!R16)/10))+(10^((S10-Resultados!S16)/10))+(10^((T10-Resultados!T16)/10))),0)</f>
        <v>43</v>
      </c>
      <c r="AC10" s="135">
        <f>AB10-'Curvas de Referencia'!$BJ$3</f>
        <v>-9</v>
      </c>
      <c r="AD10" s="136">
        <f>ROUND(-10*LOG((10^((E10-Resultados!E17)/10))+(10^((F10-Resultados!F17)/10))+(10^((G10-Resultados!G17)/10))+(10^((H10-Resultados!H17)/10))+(10^((I10-Resultados!I17)/10))+(10^((J10-Resultados!J17)/10))+(10^((K10-Resultados!K17)/10))+(10^((L10-Resultados!L17)/10))+(10^((M10-Resultados!M17)/10))+(10^((N10-Resultados!N17)/10))+(10^((O10-Resultados!O17)/10))+(10^((P10-Resultados!P17)/10))+(10^((Q10-Resultados!Q17)/10))+(10^((R10-Resultados!R17)/10))+(10^((S10-Resultados!S17)/10))+(10^((T10-Resultados!T17)/10))),0)</f>
        <v>27</v>
      </c>
      <c r="AE10" s="135">
        <f>AD10-'Curvas de Referencia'!$CD$3</f>
        <v>-12</v>
      </c>
    </row>
    <row r="11" spans="1:31" ht="12.75">
      <c r="A11" s="132" t="s">
        <v>91</v>
      </c>
      <c r="B11" s="137">
        <v>-25</v>
      </c>
      <c r="C11" s="138">
        <v>-23</v>
      </c>
      <c r="D11" s="138">
        <v>-21</v>
      </c>
      <c r="E11" s="138">
        <v>-20</v>
      </c>
      <c r="F11" s="138">
        <v>-20</v>
      </c>
      <c r="G11" s="138">
        <v>-18</v>
      </c>
      <c r="H11" s="138">
        <v>-16</v>
      </c>
      <c r="I11" s="138">
        <v>-15</v>
      </c>
      <c r="J11" s="138">
        <v>-14</v>
      </c>
      <c r="K11" s="138">
        <v>-13</v>
      </c>
      <c r="L11" s="138">
        <v>-12</v>
      </c>
      <c r="M11" s="138">
        <v>-11</v>
      </c>
      <c r="N11" s="138">
        <v>-9</v>
      </c>
      <c r="O11" s="138">
        <v>-8</v>
      </c>
      <c r="P11" s="138">
        <v>-9</v>
      </c>
      <c r="Q11" s="138">
        <v>-10</v>
      </c>
      <c r="R11" s="138">
        <v>-11</v>
      </c>
      <c r="S11" s="138">
        <v>-13</v>
      </c>
      <c r="T11" s="138">
        <v>-15</v>
      </c>
      <c r="U11" s="394"/>
      <c r="V11" s="501"/>
      <c r="W11" s="71"/>
      <c r="X11" s="134">
        <f>ROUND(-10*LOG((10^((B11-Resultados!B13)/10))+(10^((C11-Resultados!C13)/10))+(10^((D11-Resultados!D13)/10))+(10^((E11-Resultados!E13)/10))+(10^((F11-Resultados!F13)/10))+(10^((G11-Resultados!G13)/10))+(10^((H11-Resultados!H13)/10))+(10^((I11-Resultados!I13)/10))+(10^((J11-Resultados!J13)/10))+(10^((K11-Resultados!K13)/10))+(10^((L11-Resultados!L13)/10))+(10^((M11-Resultados!M13)/10))+(10^((N11-Resultados!N13)/10))+(10^((O11-Resultados!O13)/10))+(10^((P11-Resultados!P13)/10))+(10^((Q11-Resultados!Q13)/10))+(10^((R11-Resultados!R13)/10))+(10^((S11-Resultados!S13)/10))+(10^((T11-Resultados!T13)/10))),0)</f>
        <v>34</v>
      </c>
      <c r="Y11" s="135">
        <f>X11-'Curvas de Referencia'!$V$3</f>
        <v>-16</v>
      </c>
      <c r="Z11" s="134">
        <f>ROUND(-10*LOG((10^((B11-Resultados!B14)/10))+(10^((C11-Resultados!C14)/10))+(10^((D11-Resultados!D14)/10))+(10^((E11-Resultados!E14)/10))+(10^((F11-Resultados!F14)/10))+(10^((G11-Resultados!G14)/10))+(10^((H11-Resultados!H14)/10))+(10^((I11-Resultados!I14)/10))+(10^((J11-Resultados!J14)/10))+(10^((K11-Resultados!K14)/10))+(10^((L11-Resultados!L14)/10))+(10^((M11-Resultados!M14)/10))+(10^((N11-Resultados!N14)/10))+(10^((O11-Resultados!O14)/10))+(10^((P11-Resultados!P13)/10))+(10^((Q11-Resultados!Q13)/10))+(10^((R11-Resultados!R13)/10))+(10^((S11-Resultados!S13)/10))+(10^((T11-Resultados!T13)/10))),0)</f>
        <v>7</v>
      </c>
      <c r="AA11" s="135">
        <f>Z11-'Curvas de Referencia'!$AP$3</f>
        <v>-30</v>
      </c>
      <c r="AB11" s="136">
        <f>ROUND(-10*LOG((10^((B16-Resultados!B16)/10))+(10^((C16-Resultados!C16)/10))+(10^((D16-Resultados!D16)/10))+(10^((E16-Resultados!E16)/10))+(10^((F16-Resultados!F16)/10))+(10^((G16-Resultados!G16)/10))+(10^((H16-Resultados!H16)/10))+(10^((I16-Resultados!I16)/10))+(10^((J16-Resultados!J16)/10))+(10^((K16-Resultados!K16)/10))+(10^((L16-Resultados!L16)/10))+(10^((M16-Resultados!M16)/10))+(10^((N16-Resultados!N16)/10))+(10^((O16-Resultados!O16)/10))+(10^((P16-Resultados!P16)/10))+(10^((Q16-Resultados!Q16)/10))+(10^((R16-Resultados!R16)/10))+(10^((S16-Resultados!S16)/10))+(10^((T16-Resultados!T16)/10))),0)</f>
        <v>13</v>
      </c>
      <c r="AC11" s="135">
        <f>AB11-'Curvas de Referencia'!$BJ$3</f>
        <v>-39</v>
      </c>
      <c r="AD11" s="136">
        <f>ROUND(-10*LOG((10^((B17-Resultados!B17)/10))+(10^((C17-Resultados!C17)/10))+(10^((D17-Resultados!D17)/10))+(10^((E17-Resultados!E17)/10))+(10^((F17-Resultados!F17)/10))+(10^((G17-Resultados!G17)/10))+(10^((H17-Resultados!H17)/10))+(10^((I17-Resultados!I17)/10))+(10^((J17-Resultados!J17)/10))+(10^((K17-Resultados!K17)/10))+(10^((L17-Resultados!L17)/10))+(10^((M17-Resultados!M17)/10))+(10^((N17-Resultados!N17)/10))+(10^((O17-Resultados!O17)/10))+(10^((P17-Resultados!P17)/10))+(10^((Q17-Resultados!Q17)/10))+(10^((R17-Resultados!R17)/10))+(10^((S17-Resultados!S17)/10))+(10^((T17-Resultados!T17)/10))),0)</f>
        <v>-16</v>
      </c>
      <c r="AE11" s="135">
        <f>AD11-'Curvas de Referencia'!$CD$3</f>
        <v>-55</v>
      </c>
    </row>
    <row r="12" spans="1:31" ht="12.75">
      <c r="A12" s="132" t="s">
        <v>92</v>
      </c>
      <c r="B12" s="137">
        <v>-25</v>
      </c>
      <c r="C12" s="138">
        <v>-23</v>
      </c>
      <c r="D12" s="138">
        <v>-21</v>
      </c>
      <c r="E12" s="138">
        <v>-20</v>
      </c>
      <c r="F12" s="138">
        <v>-20</v>
      </c>
      <c r="G12" s="138">
        <v>-18</v>
      </c>
      <c r="H12" s="138">
        <v>-16</v>
      </c>
      <c r="I12" s="138">
        <v>-15</v>
      </c>
      <c r="J12" s="138">
        <v>-14</v>
      </c>
      <c r="K12" s="138">
        <v>-13</v>
      </c>
      <c r="L12" s="138">
        <v>-12</v>
      </c>
      <c r="M12" s="138">
        <v>-11</v>
      </c>
      <c r="N12" s="138">
        <v>-9</v>
      </c>
      <c r="O12" s="138">
        <v>-8</v>
      </c>
      <c r="P12" s="138">
        <v>-9</v>
      </c>
      <c r="Q12" s="138">
        <v>-10</v>
      </c>
      <c r="R12" s="138">
        <v>-11</v>
      </c>
      <c r="S12" s="138">
        <v>-13</v>
      </c>
      <c r="T12" s="138">
        <v>-15</v>
      </c>
      <c r="U12" s="138">
        <v>-16</v>
      </c>
      <c r="V12" s="139">
        <v>-18</v>
      </c>
      <c r="W12" s="71"/>
      <c r="X12" s="134">
        <f>ROUND(-10*LOG((10^((B12-Resultados!B13)/10))+(10^((C12-Resultados!C13)/10))+(10^((D12-Resultados!D13)/10))+(10^((E12-Resultados!E13)/10))+(10^((F12-Resultados!F13)/10))+(10^((G12-Resultados!G13)/10))+(10^((H12-Resultados!H13)/10))+(10^((I12-Resultados!I13)/10))+(10^((J12-Resultados!J13)/10))+(10^((K12-Resultados!K13)/10))+(10^((L12-Resultados!L13)/10))+(10^((M12-Resultados!M13)/10))+(10^((N12-Resultados!N13)/10))+(10^((O12-Resultados!O13)/10))+(10^((P12-Resultados!P13)/10))+(10^((Q12-Resultados!Q13)/10))+(10^((R12-Resultados!R13)/10))+(10^((S12-Resultados!S13)/10))+(10^((T12-Resultados!T13)/10))+(10^((U12-Resultados!U13)/10))+(10^((V12-Resultados!V13)/10))),0)</f>
        <v>34</v>
      </c>
      <c r="Y12" s="135">
        <f>X12-'Curvas de Referencia'!$V$3</f>
        <v>-16</v>
      </c>
      <c r="Z12" s="134">
        <f>ROUND(-10*LOG((10^((B12-Resultados!B14)/10))+(10^((C12-Resultados!C14)/10))+(10^((D12-Resultados!D14)/10))+(10^((E12-Resultados!E14)/10))+(10^((F12-Resultados!F14)/10))+(10^((G12-Resultados!G14)/10))+(10^((H12-Resultados!H14)/10))+(10^((I12-Resultados!I14)/10))+(10^((J12-Resultados!J14)/10))+(10^((K12-Resultados!K14)/10))+(10^((L12-Resultados!L14)/10))+(10^((M12-Resultados!M14)/10))+(10^((N12-Resultados!N14)/10))+(10^((O12-Resultados!O14)/10))+(10^((P12-Resultados!P14)/10))+(10^((Q12-Resultados!Q14)/10))+(10^((R12-Resultados!R14)/10))+(10^((S12-Resultados!S14)/10))+(10^((T12-Resultados!T14)/10))+(10^((U12-Resultados!U14)/10))+(10^((V12-Resultados!V14)/10))),0)</f>
        <v>7</v>
      </c>
      <c r="AA12" s="135">
        <f>Z12-'Curvas de Referencia'!$AP$3</f>
        <v>-30</v>
      </c>
      <c r="AB12" s="136">
        <f>ROUND(-10*LOG((10^((B12-Resultados!B16)/10))+(10^((C12-Resultados!C16)/10))+(10^((D12-Resultados!D16)/10))+(10^((E12-Resultados!E16)/10))+(10^((F12-Resultados!F16)/10))+(10^((G12-Resultados!G16)/10))+(10^((H12-Resultados!H16)/10))+(10^((I12-Resultados!I16)/10))+(10^((J12-Resultados!J16)/10))+(10^((K12-Resultados!K16)/10))+(10^((L12-Resultados!L16)/10))+(10^((M12-Resultados!M16)/10))+(10^((N12-Resultados!N16)/10))+(10^((O12-Resultados!O16)/10))+(10^((P12-Resultados!P16)/10))+(10^((Q12-Resultados!Q16)/10))+(10^((R12-Resultados!R16)/10))+(10^((S12-Resultados!S16)/10))+(10^((T12-Resultados!T16)/10))+(10^((U12-Resultados!U16)/10))+(10^((V12-Resultados!V16)/10))),0)</f>
        <v>36</v>
      </c>
      <c r="AC12" s="135">
        <f>AB12-'Curvas de Referencia'!$BJ$3</f>
        <v>-16</v>
      </c>
      <c r="AD12" s="136">
        <f>ROUND(-10*LOG((10^((B12-Resultados!B17)/10))+(10^((C12-Resultados!C17)/10))+(10^((D12-Resultados!D17)/10))+(10^((E12-Resultados!E17)/10))+(10^((F12-Resultados!F17)/10))+(10^((G12-Resultados!G17)/10))+(10^((H12-Resultados!H17)/10))+(10^((I12-Resultados!I17)/10))+(10^((J12-Resultados!J17)/10))+(10^((K12-Resultados!K17)/10))+(10^((L12-Resultados!L17)/10))+(10^((M12-Resultados!M17)/10))+(10^((N12-Resultados!N17)/10))+(10^((O12-Resultados!O17)/10))+(10^((P12-Resultados!P17)/10))+(10^((Q12-Resultados!Q17)/10))+(10^((R12-Resultados!R17)/10))+(10^((S12-Resultados!S17)/10))+(10^((T12-Resultados!T17)/10))+(10^((U12-Resultados!U17)/10))+(10^((V12-Resultados!V17)/10))),0)</f>
        <v>9</v>
      </c>
      <c r="AE12" s="135">
        <f>AD12-'Curvas de Referencia'!$CD$3</f>
        <v>-30</v>
      </c>
    </row>
    <row r="13" spans="1:31" ht="12.75">
      <c r="A13" s="140" t="s">
        <v>93</v>
      </c>
      <c r="B13" s="497"/>
      <c r="C13" s="498"/>
      <c r="D13" s="499"/>
      <c r="E13" s="141">
        <v>-20</v>
      </c>
      <c r="F13" s="141">
        <v>-20</v>
      </c>
      <c r="G13" s="141">
        <v>-18</v>
      </c>
      <c r="H13" s="141">
        <v>-16</v>
      </c>
      <c r="I13" s="141">
        <v>-15</v>
      </c>
      <c r="J13" s="141">
        <v>-14</v>
      </c>
      <c r="K13" s="141">
        <v>-13</v>
      </c>
      <c r="L13" s="141">
        <v>-12</v>
      </c>
      <c r="M13" s="141">
        <v>-11</v>
      </c>
      <c r="N13" s="141">
        <v>-9</v>
      </c>
      <c r="O13" s="141">
        <v>-8</v>
      </c>
      <c r="P13" s="141">
        <v>-9</v>
      </c>
      <c r="Q13" s="141">
        <v>-10</v>
      </c>
      <c r="R13" s="141">
        <v>-11</v>
      </c>
      <c r="S13" s="141">
        <v>-13</v>
      </c>
      <c r="T13" s="141">
        <v>-15</v>
      </c>
      <c r="U13" s="141">
        <v>-16</v>
      </c>
      <c r="V13" s="142">
        <v>-18</v>
      </c>
      <c r="W13" s="71"/>
      <c r="X13" s="143">
        <f>ROUND(-10*LOG((10^((E13-Resultados!E13)/10))+(10^((F13-Resultados!F13)/10))+(10^((G13-Resultados!G13)/10))+(10^((H13-Resultados!H13)/10))+(10^((I13-Resultados!I13)/10))+(10^((J13-Resultados!J13)/10))+(10^((K13-Resultados!K13)/10))+(10^((L13-Resultados!L13)/10))+(10^((M13-Resultados!M13)/10))+(10^((N13-Resultados!N13)/10))+(10^((O13-Resultados!O13)/10))+(10^((P13-Resultados!P13)/10))+(10^((Q13-Resultados!Q13)/10))+(10^((R13-Resultados!R13)/10))+(10^((S13-Resultados!S13)/10))+(10^((T13-Resultados!T13)/10))+(10^((U13-Resultados!U13)/10))+(10^((V13-Resultados!V13)/10))),0)</f>
        <v>41</v>
      </c>
      <c r="Y13" s="144">
        <f>X13-'Curvas de Referencia'!$V$3</f>
        <v>-9</v>
      </c>
      <c r="Z13" s="143">
        <f>ROUND(-10*LOG((10^((E13-Resultados!E14)/10))+(10^((F13-Resultados!F14)/10))+(10^((G13-Resultados!G14)/10))+(10^((H13-Resultados!H14)/10))+(10^((I13-Resultados!I14)/10))+(10^((J13-Resultados!J14)/10))+(10^((K13-Resultados!K14)/10))+(10^((L13-Resultados!L14)/10))+(10^((M13-Resultados!M14)/10))+(10^((N13-Resultados!N14)/10))+(10^((O13-Resultados!O14)/10))+(10^((P13-Resultados!P14)/10))+(10^((Q13-Resultados!Q14)/10))+(10^((R13-Resultados!R14)/10))+(10^((S13-Resultados!S14)/10))+(10^((T13-Resultados!T14)/10))+(10^((U13-Resultados!U14)/10))+(10^((V13-Resultados!V14)/10))),0)</f>
        <v>25</v>
      </c>
      <c r="AA13" s="144">
        <f>Z13-'Curvas de Referencia'!$AP$3</f>
        <v>-12</v>
      </c>
      <c r="AB13" s="145">
        <f>ROUND(-10*LOG((10^((E13-Resultados!E16)/10))+(10^((F13-Resultados!F16)/10))+(10^((G13-Resultados!G16)/10))+(10^((H13-Resultados!H16)/10))+(10^((I13-Resultados!I16)/10))+(10^((J13-Resultados!J16)/10))+(10^((K13-Resultados!K16)/10))+(10^((L13-Resultados!L16)/10))+(10^((M13-Resultados!M16)/10))+(10^((N13-Resultados!N16)/10))+(10^((O13-Resultados!O16)/10))+(10^((P13-Resultados!P16)/10))+(10^((Q13-Resultados!Q16)/10))+(10^((R13-Resultados!R16)/10))+(10^((S13-Resultados!S16)/10))+(10^((T13-Resultados!T16)/10))+(10^((U13-Resultados!U16)/10))+(10^((V13-Resultados!V16)/10))),0)</f>
        <v>43</v>
      </c>
      <c r="AC13" s="144">
        <f>AB13-'Curvas de Referencia'!$BJ$3</f>
        <v>-9</v>
      </c>
      <c r="AD13" s="145">
        <f>ROUND(-10*LOG((10^((E13-Resultados!E17)/10))+(10^((F13-Resultados!F17)/10))+(10^((G13-Resultados!G17)/10))+(10^((H13-Resultados!H17)/10))+(10^((I13-Resultados!I17)/10))+(10^((J13-Resultados!J17)/10))+(10^((K13-Resultados!K17)/10))+(10^((L13-Resultados!L17)/10))+(10^((M13-Resultados!M17)/10))+(10^((N13-Resultados!N17)/10))+(10^((O13-Resultados!O17)/10))+(10^((P13-Resultados!P17)/10))+(10^((Q13-Resultados!Q17)/10))+(10^((R13-Resultados!R17)/10))+(10^((S13-Resultados!S17)/10))+(10^((T13-Resultados!T17)/10))+(10^((U13-Resultados!U17)/10))+(10^((V13-Resultados!V17)/10))),0)</f>
        <v>27</v>
      </c>
      <c r="AE13" s="144">
        <f>AD13-'Curvas de Referencia'!$CD$3</f>
        <v>-12</v>
      </c>
    </row>
  </sheetData>
  <mergeCells count="10">
    <mergeCell ref="AD4:AE4"/>
    <mergeCell ref="B6:D6"/>
    <mergeCell ref="B9:D9"/>
    <mergeCell ref="B10:D10"/>
    <mergeCell ref="B13:D13"/>
    <mergeCell ref="U6:V7"/>
    <mergeCell ref="U10:V11"/>
    <mergeCell ref="X4:Y4"/>
    <mergeCell ref="Z4:AA4"/>
    <mergeCell ref="AB4:AC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Z18"/>
  <sheetViews>
    <sheetView zoomScale="95" zoomScaleNormal="95" workbookViewId="0"/>
  </sheetViews>
  <sheetFormatPr baseColWidth="10" defaultColWidth="12.5703125" defaultRowHeight="15.75" customHeight="1"/>
  <cols>
    <col min="2" max="7" width="6.42578125" bestFit="1" customWidth="1"/>
    <col min="8" max="14" width="5.28515625" bestFit="1" customWidth="1"/>
    <col min="15" max="22" width="5.85546875" bestFit="1" customWidth="1"/>
  </cols>
  <sheetData>
    <row r="2" spans="1:26" ht="12.75">
      <c r="B2" s="505" t="s">
        <v>94</v>
      </c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2"/>
    </row>
    <row r="3" spans="1:26" ht="12.75">
      <c r="A3" s="71"/>
      <c r="B3" s="396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8"/>
      <c r="Q3" s="71"/>
      <c r="R3" s="71"/>
      <c r="S3" s="71"/>
      <c r="T3" s="71"/>
      <c r="U3" s="71"/>
      <c r="V3" s="71"/>
    </row>
    <row r="4" spans="1:26" ht="12.75">
      <c r="A4" s="71"/>
      <c r="B4" s="71"/>
      <c r="C4" s="71"/>
      <c r="D4" s="71"/>
      <c r="E4" s="71"/>
      <c r="G4" s="506" t="s">
        <v>1</v>
      </c>
      <c r="H4" s="400"/>
      <c r="I4" s="400"/>
      <c r="J4" s="400"/>
      <c r="K4" s="401"/>
      <c r="N4" s="71"/>
      <c r="O4" s="71"/>
      <c r="P4" s="71"/>
      <c r="Q4" s="71"/>
      <c r="R4" s="71"/>
      <c r="S4" s="71"/>
      <c r="T4" s="71"/>
      <c r="U4" s="71"/>
      <c r="V4" s="71"/>
    </row>
    <row r="5" spans="1:26" ht="12.75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</row>
    <row r="6" spans="1:26" ht="16.5" thickTop="1" thickBot="1">
      <c r="A6" s="146"/>
      <c r="B6" s="147">
        <v>50</v>
      </c>
      <c r="C6" s="148">
        <v>63</v>
      </c>
      <c r="D6" s="148">
        <v>80</v>
      </c>
      <c r="E6" s="148">
        <v>100</v>
      </c>
      <c r="F6" s="148">
        <v>125</v>
      </c>
      <c r="G6" s="148">
        <v>160</v>
      </c>
      <c r="H6" s="148">
        <v>200</v>
      </c>
      <c r="I6" s="148">
        <v>250</v>
      </c>
      <c r="J6" s="148">
        <v>315</v>
      </c>
      <c r="K6" s="148">
        <v>400</v>
      </c>
      <c r="L6" s="148">
        <v>500</v>
      </c>
      <c r="M6" s="148">
        <v>630</v>
      </c>
      <c r="N6" s="148">
        <v>800</v>
      </c>
      <c r="O6" s="148">
        <v>1000</v>
      </c>
      <c r="P6" s="148">
        <v>1250</v>
      </c>
      <c r="Q6" s="148">
        <v>1600</v>
      </c>
      <c r="R6" s="148">
        <v>2000</v>
      </c>
      <c r="S6" s="148">
        <v>2500</v>
      </c>
      <c r="T6" s="148">
        <v>3150</v>
      </c>
      <c r="U6" s="148">
        <v>4000</v>
      </c>
      <c r="V6" s="148">
        <v>5000</v>
      </c>
      <c r="W6" s="149" t="s">
        <v>95</v>
      </c>
    </row>
    <row r="7" spans="1:26" thickBot="1">
      <c r="A7" s="150" t="s">
        <v>96</v>
      </c>
      <c r="B7" s="151">
        <f>Entrada!D23</f>
        <v>112</v>
      </c>
      <c r="C7" s="152">
        <f>Entrada!E23</f>
        <v>106</v>
      </c>
      <c r="D7" s="152">
        <f>Entrada!F23</f>
        <v>100</v>
      </c>
      <c r="E7" s="152">
        <f>Entrada!G23</f>
        <v>102</v>
      </c>
      <c r="F7" s="152">
        <f>Entrada!H23</f>
        <v>101</v>
      </c>
      <c r="G7" s="152">
        <f>Entrada!I23</f>
        <v>100</v>
      </c>
      <c r="H7" s="152">
        <f>Entrada!J23</f>
        <v>99</v>
      </c>
      <c r="I7" s="152">
        <f>Entrada!K23</f>
        <v>99</v>
      </c>
      <c r="J7" s="152">
        <f>Entrada!L23</f>
        <v>98</v>
      </c>
      <c r="K7" s="152">
        <f>Entrada!M23</f>
        <v>99</v>
      </c>
      <c r="L7" s="152">
        <f>Entrada!N23</f>
        <v>97</v>
      </c>
      <c r="M7" s="152">
        <f>Entrada!O23</f>
        <v>96</v>
      </c>
      <c r="N7" s="152">
        <f>Entrada!P23</f>
        <v>96</v>
      </c>
      <c r="O7" s="152">
        <f>Entrada!Q23</f>
        <v>95</v>
      </c>
      <c r="P7" s="152">
        <f>Entrada!R23</f>
        <v>94</v>
      </c>
      <c r="Q7" s="152">
        <f>Entrada!S23</f>
        <v>94</v>
      </c>
      <c r="R7" s="152">
        <f>Entrada!T23</f>
        <v>93</v>
      </c>
      <c r="S7" s="152">
        <f>Entrada!U23</f>
        <v>90</v>
      </c>
      <c r="T7" s="152">
        <f>Entrada!V23</f>
        <v>89</v>
      </c>
      <c r="U7" s="152">
        <f>Entrada!W23</f>
        <v>87</v>
      </c>
      <c r="V7" s="152">
        <f>Entrada!X23</f>
        <v>83</v>
      </c>
      <c r="W7" s="153">
        <f t="shared" ref="W7:W8" si="0">10*LOG(10^(B7/10)+10^(C7/10)+10^(D7/10)+10^(E7/10)+10^(F7/10)+10^(G7/10)+10^(H7/10)+10^(I7/10)+10^(J7/10)+10^(K7/10)+10^(L7/10)+10^(M7/10)+10^(N7/10)+10^(O7/10)+10^(P7/10)+10^(Q7/10)+10^(R7/10)+10^(S7/10)+10^(T7/10)+10^(U7/10)+10^(V7/10))</f>
        <v>114.80765595115336</v>
      </c>
      <c r="Y7" s="380"/>
      <c r="Z7" s="380"/>
    </row>
    <row r="8" spans="1:26" thickBot="1">
      <c r="A8" s="154" t="s">
        <v>97</v>
      </c>
      <c r="B8" s="155">
        <f>B7+Cálculos!D34</f>
        <v>81.8</v>
      </c>
      <c r="C8" s="156">
        <f>C7+Cálculos!E34</f>
        <v>79.8</v>
      </c>
      <c r="D8" s="156">
        <f>D7+Cálculos!F34</f>
        <v>77.5</v>
      </c>
      <c r="E8" s="156">
        <f>E7+Cálculos!G34</f>
        <v>82.9</v>
      </c>
      <c r="F8" s="156">
        <f>F7+Cálculos!H34</f>
        <v>84.9</v>
      </c>
      <c r="G8" s="156">
        <f>G7+Cálculos!I34</f>
        <v>86.6</v>
      </c>
      <c r="H8" s="156">
        <f>H7+Cálculos!J34</f>
        <v>88.1</v>
      </c>
      <c r="I8" s="156">
        <f>I7+Cálculos!K34</f>
        <v>90.4</v>
      </c>
      <c r="J8" s="156">
        <f>J7+Cálculos!L34</f>
        <v>91.4</v>
      </c>
      <c r="K8" s="156">
        <f>K7+Cálculos!M34</f>
        <v>94.2</v>
      </c>
      <c r="L8" s="156">
        <f>L7+Cálculos!N34</f>
        <v>93.8</v>
      </c>
      <c r="M8" s="156">
        <f>M7+Cálculos!O34</f>
        <v>94.1</v>
      </c>
      <c r="N8" s="156">
        <f>N7+Cálculos!P34</f>
        <v>95.2</v>
      </c>
      <c r="O8" s="156">
        <f>O7+Cálculos!Q34</f>
        <v>95</v>
      </c>
      <c r="P8" s="156">
        <f>P7+Cálculos!R34</f>
        <v>94.6</v>
      </c>
      <c r="Q8" s="156">
        <f>Q7+Cálculos!S34</f>
        <v>95</v>
      </c>
      <c r="R8" s="156">
        <f>R7+Cálculos!T34</f>
        <v>94.2</v>
      </c>
      <c r="S8" s="156">
        <f>S7+Cálculos!U34</f>
        <v>91.3</v>
      </c>
      <c r="T8" s="156">
        <f>T7+Cálculos!V34</f>
        <v>90.2</v>
      </c>
      <c r="U8" s="156">
        <f>U7+Cálculos!W34</f>
        <v>88</v>
      </c>
      <c r="V8" s="156">
        <f>V7+Cálculos!X34</f>
        <v>83.5</v>
      </c>
      <c r="W8" s="157">
        <f t="shared" si="0"/>
        <v>104.82691999293763</v>
      </c>
      <c r="X8" s="284"/>
      <c r="Y8" s="383" t="s">
        <v>145</v>
      </c>
      <c r="Z8" s="384" t="s">
        <v>146</v>
      </c>
    </row>
    <row r="9" spans="1:26" ht="13.5" thickBot="1">
      <c r="A9" s="507"/>
      <c r="B9" s="439"/>
      <c r="C9" s="439"/>
      <c r="D9" s="439"/>
      <c r="E9" s="439"/>
      <c r="F9" s="439"/>
      <c r="G9" s="439"/>
      <c r="H9" s="439"/>
      <c r="I9" s="439"/>
      <c r="J9" s="439"/>
      <c r="K9" s="439"/>
      <c r="L9" s="439"/>
      <c r="M9" s="439"/>
      <c r="N9" s="439"/>
      <c r="O9" s="439"/>
      <c r="P9" s="439"/>
      <c r="Q9" s="439"/>
      <c r="R9" s="439"/>
      <c r="S9" s="439"/>
      <c r="T9" s="439"/>
      <c r="U9" s="439"/>
      <c r="V9" s="439"/>
      <c r="W9" s="508"/>
      <c r="X9" s="381" t="s">
        <v>144</v>
      </c>
      <c r="Y9" s="382">
        <f>W7-W10</f>
        <v>9.9813344887504485</v>
      </c>
      <c r="Z9" s="382">
        <f>W8-W11</f>
        <v>28.732710689503946</v>
      </c>
    </row>
    <row r="10" spans="1:26" thickBot="1">
      <c r="A10" s="166" t="s">
        <v>100</v>
      </c>
      <c r="B10" s="167">
        <f>Entrada!D23-B13+10*LOG(Entrada!$T$14/Cálculos!D36)</f>
        <v>104.08261296571921</v>
      </c>
      <c r="C10" s="167">
        <f>Entrada!E23-C13+10*LOG(Entrada!$T$14/Cálculos!E36)</f>
        <v>96.439970625376787</v>
      </c>
      <c r="D10" s="167">
        <f>Entrada!F23-D13+10*LOG(Entrada!$T$14/Cálculos!F36)</f>
        <v>82.895448296196932</v>
      </c>
      <c r="E10" s="167">
        <f>Entrada!G23-E13+10*LOG(Entrada!$T$14/Cálculos!G36)</f>
        <v>78.042331491592819</v>
      </c>
      <c r="F10" s="167">
        <f>Entrada!H23-F13+10*LOG(Entrada!$T$14/Cálculos!H36)</f>
        <v>79.848151524327051</v>
      </c>
      <c r="G10" s="167">
        <f>Entrada!I23-G13+10*LOG(Entrada!$T$14/Cálculos!I36)</f>
        <v>71.628818559724024</v>
      </c>
      <c r="H10" s="167">
        <f>Entrada!J23-H13+10*LOG(Entrada!$T$14/Cálculos!J36)</f>
        <v>66.779759911094018</v>
      </c>
      <c r="I10" s="167">
        <f>Entrada!K23-I13+10*LOG(Entrada!$T$14/Cálculos!K36)</f>
        <v>60.944330428702806</v>
      </c>
      <c r="J10" s="167">
        <f>Entrada!L23-J13+10*LOG(Entrada!$T$14/Cálculos!L36)</f>
        <v>56.892777829351672</v>
      </c>
      <c r="K10" s="167">
        <f>Entrada!M23-K13+10*LOG(Entrada!$T$14/Cálculos!M36)</f>
        <v>52.614781772305669</v>
      </c>
      <c r="L10" s="167">
        <f>Entrada!N23-L13+10*LOG(Entrada!$T$14/Cálculos!N36)</f>
        <v>43.465869328679766</v>
      </c>
      <c r="M10" s="167">
        <f>Entrada!O23-M13+10*LOG(Entrada!$T$14/Cálculos!O36)</f>
        <v>40.213183230758645</v>
      </c>
      <c r="N10" s="167">
        <f>Entrada!P23-N13+10*LOG(Entrada!$T$14/Cálculos!P36)</f>
        <v>36.945628918217366</v>
      </c>
      <c r="O10" s="167">
        <f>Entrada!Q23-O13+10*LOG(Entrada!$T$14/Cálculos!Q36)</f>
        <v>28.614941576842114</v>
      </c>
      <c r="P10" s="167">
        <f>Entrada!R23-P13+10*LOG(Entrada!$T$14/Cálculos!R36)</f>
        <v>25.888492856011766</v>
      </c>
      <c r="Q10" s="167">
        <f>Entrada!S23-Q13+10*LOG(Entrada!$T$14/Cálculos!S36)</f>
        <v>23.789060224720075</v>
      </c>
      <c r="R10" s="167">
        <f>Entrada!T23-R13+10*LOG(Entrada!$T$14/Cálculos!T36)</f>
        <v>24.16419583152917</v>
      </c>
      <c r="S10" s="167">
        <f>Entrada!U23-S13+10*LOG(Entrada!$T$14/Cálculos!U36)</f>
        <v>28.062178076473998</v>
      </c>
      <c r="T10" s="167">
        <f>Entrada!V23-T13+10*LOG(Entrada!$T$14/Cálculos!V36)</f>
        <v>30.393290566211732</v>
      </c>
      <c r="U10" s="167">
        <f>Entrada!W23-U13+10*LOG(Entrada!$T$14/Cálculos!W36)</f>
        <v>18.633423051716409</v>
      </c>
      <c r="V10" s="167">
        <f>Entrada!X23-V13+10*LOG(Entrada!$T$14/Cálculos!X36)</f>
        <v>9.6638290629819341</v>
      </c>
      <c r="W10" s="153">
        <f>10*LOG(10^(B10/10)+10^(C10/10)+10^(D10/10)+10^(E10/10)+10^(F10/10)+10^(G10/10)+10^(H10/10)+10^(I10/10)+10^(J10/10)+10^(K10/10)+10^(L10/10)+10^(M10/10)+10^(N10/10)+10^(O10/10)+10^(P10/10)+10^(Q10/10)+10^(R10/10)+10^(S10/10)+10^(T10/10)+10^(U10/10)+10^(V10/10))</f>
        <v>104.82632146240292</v>
      </c>
    </row>
    <row r="11" spans="1:26" thickBot="1">
      <c r="A11" s="168" t="s">
        <v>101</v>
      </c>
      <c r="B11" s="167">
        <f>B10+Cálculos!D34</f>
        <v>73.882612965719204</v>
      </c>
      <c r="C11" s="167">
        <f>C10+Cálculos!E34</f>
        <v>70.239970625376785</v>
      </c>
      <c r="D11" s="167">
        <f>D10+Cálculos!F34</f>
        <v>60.395448296196932</v>
      </c>
      <c r="E11" s="167">
        <f>E10+Cálculos!G34</f>
        <v>58.942331491592817</v>
      </c>
      <c r="F11" s="167">
        <f>F10+Cálculos!H34</f>
        <v>63.748151524327049</v>
      </c>
      <c r="G11" s="167">
        <f>G10+Cálculos!I34</f>
        <v>58.228818559724026</v>
      </c>
      <c r="H11" s="167">
        <f>H10+Cálculos!J34</f>
        <v>55.87975991109402</v>
      </c>
      <c r="I11" s="167">
        <f>I10+Cálculos!K34</f>
        <v>52.344330428702804</v>
      </c>
      <c r="J11" s="167">
        <f>J10+Cálculos!L34</f>
        <v>50.292777829351671</v>
      </c>
      <c r="K11" s="167">
        <f>K10+Cálculos!M34</f>
        <v>47.814781772305672</v>
      </c>
      <c r="L11" s="167">
        <f>L10+Cálculos!N34</f>
        <v>40.265869328679763</v>
      </c>
      <c r="M11" s="167">
        <f>M10+Cálculos!O34</f>
        <v>38.313183230758646</v>
      </c>
      <c r="N11" s="167">
        <f>N10+Cálculos!P34</f>
        <v>36.145628918217369</v>
      </c>
      <c r="O11" s="167">
        <f>O10+Cálculos!Q34</f>
        <v>28.614941576842114</v>
      </c>
      <c r="P11" s="167">
        <f>P10+Cálculos!R34</f>
        <v>26.488492856011767</v>
      </c>
      <c r="Q11" s="167">
        <f>Q10+Cálculos!S34</f>
        <v>24.789060224720075</v>
      </c>
      <c r="R11" s="167">
        <f>R10+Cálculos!T34</f>
        <v>25.36419583152917</v>
      </c>
      <c r="S11" s="167">
        <f>S10+Cálculos!U34</f>
        <v>29.362178076473999</v>
      </c>
      <c r="T11" s="167">
        <f>T10+Cálculos!V34</f>
        <v>31.593290566211731</v>
      </c>
      <c r="U11" s="167">
        <f>U10+Cálculos!W34</f>
        <v>19.633423051716409</v>
      </c>
      <c r="V11" s="167">
        <f>V10+Cálculos!X34</f>
        <v>10.163829062981934</v>
      </c>
      <c r="W11" s="157">
        <f>10*LOG(10^(B11/10)+10^(C11/10)+10^(D11/10)+10^(E11/10)+10^(F11/10)+10^(G11/10)+10^(H11/10)+10^(I11/10)+10^(J11/10)+10^(K11/10)+10^(L11/10)+10^(M11/10)+10^(N11/10)+10^(O11/10)+10^(P11/10)+10^(Q11/10)+10^(R11/10)+10^(S11/10)+10^(T11/10)+10^(U11/10)+10^(V11/10))</f>
        <v>76.094209303433686</v>
      </c>
    </row>
    <row r="12" spans="1:26" ht="13.5" thickBot="1">
      <c r="A12" s="507"/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439"/>
      <c r="R12" s="439"/>
      <c r="S12" s="439"/>
      <c r="T12" s="439"/>
      <c r="U12" s="439"/>
      <c r="V12" s="439"/>
      <c r="W12" s="509"/>
    </row>
    <row r="13" spans="1:26" thickBot="1">
      <c r="A13" s="158" t="s">
        <v>98</v>
      </c>
      <c r="B13" s="159">
        <f>-10*LOG(10^(-0.1*Cálculos!D19)+10^(-0.1*Cálculos!D20)+10^(-0.1*Cálculos!D21)+10^(-0.1*Cálculos!D22)+10^(-0.1*Cálculos!D23)+10^(-0.1*Cálculos!D24)+10^(-0.1*Cálculos!D25)+10^(-0.1*Cálculos!D26)+10^(-0.1*Cálculos!D27)+10^(-0.1*Cálculos!D28)+10^(-0.1*Cálculos!D29)+10^(-0.1*Cálculos!D30)+10^(-0.1*Cálculos!D31))</f>
        <v>13.630640777798732</v>
      </c>
      <c r="C13" s="160">
        <f>-10*LOG(10^(-0.1*Cálculos!E19)+10^(-0.1*Cálculos!E20)+10^(-0.1*Cálculos!E21)+10^(-0.1*Cálculos!E22)+10^(-0.1*Cálculos!E23)+10^(-0.1*Cálculos!E24)+10^(-0.1*Cálculos!E25)+10^(-0.1*Cálculos!E26)+10^(-0.1*Cálculos!E27)+10^(-0.1*Cálculos!E28)+10^(-0.1*Cálculos!E29)+10^(-0.1*Cálculos!E30)+10^(-0.1*Cálculos!E31))</f>
        <v>14.973650884366718</v>
      </c>
      <c r="D13" s="160">
        <f>-10*LOG(10^(-0.1*Cálculos!F19)+10^(-0.1*Cálculos!F20)+10^(-0.1*Cálculos!F21)+10^(-0.1*Cálculos!F22)+10^(-0.1*Cálculos!F23)+10^(-0.1*Cálculos!F24)+10^(-0.1*Cálculos!F25)+10^(-0.1*Cálculos!F26)+10^(-0.1*Cálculos!F27)+10^(-0.1*Cálculos!F28)+10^(-0.1*Cálculos!F29)+10^(-0.1*Cálculos!F30)+10^(-0.1*Cálculos!F31))</f>
        <v>22.025992986844763</v>
      </c>
      <c r="E13" s="160">
        <f>-10*LOG(10^(-0.1*Cálculos!G19)+10^(-0.1*Cálculos!G20)+10^(-0.1*Cálculos!G21)+10^(-0.1*Cálculos!G22)+10^(-0.1*Cálculos!G23)+10^(-0.1*Cálculos!G24)+10^(-0.1*Cálculos!G25)+10^(-0.1*Cálculos!G26)+10^(-0.1*Cálculos!G27)+10^(-0.1*Cálculos!G28)+10^(-0.1*Cálculos!G29)+10^(-0.1*Cálculos!G30)+10^(-0.1*Cálculos!G31))</f>
        <v>27.910009661368306</v>
      </c>
      <c r="F13" s="160">
        <f>-10*LOG(10^(-0.1*Cálculos!H19)+10^(-0.1*Cálculos!H20)+10^(-0.1*Cálculos!H21)+10^(-0.1*Cálculos!H22)+10^(-0.1*Cálculos!H23)+10^(-0.1*Cálculos!H24)+10^(-0.1*Cálculos!H25)+10^(-0.1*Cálculos!H26)+10^(-0.1*Cálculos!H27)+10^(-0.1*Cálculos!H28)+10^(-0.1*Cálculos!H29)+10^(-0.1*Cálculos!H30)+10^(-0.1*Cálculos!H31))</f>
        <v>24.64661472302733</v>
      </c>
      <c r="G13" s="160">
        <f>-10*LOG(10^(-0.1*Cálculos!I19)+10^(-0.1*Cálculos!I20)+10^(-0.1*Cálculos!I21)+10^(-0.1*Cálculos!I22)+10^(-0.1*Cálculos!I23)+10^(-0.1*Cálculos!I24)+10^(-0.1*Cálculos!I25)+10^(-0.1*Cálculos!I26)+10^(-0.1*Cálculos!I27)+10^(-0.1*Cálculos!I28)+10^(-0.1*Cálculos!I29)+10^(-0.1*Cálculos!I30)+10^(-0.1*Cálculos!I31))</f>
        <v>31.61771185038004</v>
      </c>
      <c r="H13" s="160">
        <f>-10*LOG(10^(-0.1*Cálculos!J19)+10^(-0.1*Cálculos!J20)+10^(-0.1*Cálculos!J21)+10^(-0.1*Cálculos!J22)+10^(-0.1*Cálculos!J23)+10^(-0.1*Cálculos!J24)+10^(-0.1*Cálculos!J25)+10^(-0.1*Cálculos!J26)+10^(-0.1*Cálculos!J27)+10^(-0.1*Cálculos!J28)+10^(-0.1*Cálculos!J29)+10^(-0.1*Cálculos!J30)+10^(-0.1*Cálculos!J31))</f>
        <v>34.923193875784115</v>
      </c>
      <c r="I13" s="160">
        <f>-10*LOG(10^(-0.1*Cálculos!K19)+10^(-0.1*Cálculos!K20)+10^(-0.1*Cálculos!K21)+10^(-0.1*Cálculos!K22)+10^(-0.1*Cálculos!K23)+10^(-0.1*Cálculos!K24)+10^(-0.1*Cálculos!K25)+10^(-0.1*Cálculos!K26)+10^(-0.1*Cálculos!K27)+10^(-0.1*Cálculos!K28)+10^(-0.1*Cálculos!K29)+10^(-0.1*Cálculos!K30)+10^(-0.1*Cálculos!K31))</f>
        <v>40.458991124400889</v>
      </c>
      <c r="J13" s="160">
        <f>-10*LOG(10^(-0.1*Cálculos!L19)+10^(-0.1*Cálculos!L20)+10^(-0.1*Cálculos!L21)+10^(-0.1*Cálculos!L22)+10^(-0.1*Cálculos!L23)+10^(-0.1*Cálculos!L24)+10^(-0.1*Cálculos!L25)+10^(-0.1*Cálculos!L26)+10^(-0.1*Cálculos!L27)+10^(-0.1*Cálculos!L28)+10^(-0.1*Cálculos!L29)+10^(-0.1*Cálculos!L30)+10^(-0.1*Cálculos!L31))</f>
        <v>42.841075827445891</v>
      </c>
      <c r="K13" s="160">
        <f>-10*LOG(10^(-0.1*Cálculos!M19)+10^(-0.1*Cálculos!M20)+10^(-0.1*Cálculos!M21)+10^(-0.1*Cálculos!M22)+10^(-0.1*Cálculos!M23)+10^(-0.1*Cálculos!M24)+10^(-0.1*Cálculos!M25)+10^(-0.1*Cálculos!M26)+10^(-0.1*Cálculos!M27)+10^(-0.1*Cálculos!M28)+10^(-0.1*Cálculos!M29)+10^(-0.1*Cálculos!M30)+10^(-0.1*Cálculos!M31))</f>
        <v>47.741186275597897</v>
      </c>
      <c r="L13" s="160">
        <f>-10*LOG(10^(-0.1*Cálculos!N19)+10^(-0.1*Cálculos!N20)+10^(-0.1*Cálculos!N21)+10^(-0.1*Cálculos!N22)+10^(-0.1*Cálculos!N23)+10^(-0.1*Cálculos!N24)+10^(-0.1*Cálculos!N25)+10^(-0.1*Cálculos!N26)+10^(-0.1*Cálculos!N27)+10^(-0.1*Cálculos!N28)+10^(-0.1*Cálculos!N29)+10^(-0.1*Cálculos!N30)+10^(-0.1*Cálculos!N31))</f>
        <v>55.615605390709916</v>
      </c>
      <c r="M13" s="160">
        <f>-10*LOG(10^(-0.1*Cálculos!O19)+10^(-0.1*Cálculos!O20)+10^(-0.1*Cálculos!O21)+10^(-0.1*Cálculos!O22)+10^(-0.1*Cálculos!O23)+10^(-0.1*Cálculos!O24)+10^(-0.1*Cálculos!O25)+10^(-0.1*Cálculos!O26)+10^(-0.1*Cálculos!O27)+10^(-0.1*Cálculos!O28)+10^(-0.1*Cálculos!O29)+10^(-0.1*Cálculos!O30)+10^(-0.1*Cálculos!O31))</f>
        <v>56.728857965562668</v>
      </c>
      <c r="N13" s="160">
        <f>-10*LOG(10^(-0.1*Cálculos!P19)+10^(-0.1*Cálculos!P20)+10^(-0.1*Cálculos!P21)+10^(-0.1*Cálculos!P22)+10^(-0.1*Cálculos!P23)+10^(-0.1*Cálculos!P24)+10^(-0.1*Cálculos!P25)+10^(-0.1*Cálculos!P26)+10^(-0.1*Cálculos!P27)+10^(-0.1*Cálculos!P28)+10^(-0.1*Cálculos!P29)+10^(-0.1*Cálculos!P30)+10^(-0.1*Cálculos!P31))</f>
        <v>59.996412278103946</v>
      </c>
      <c r="O13" s="160">
        <f>-10*LOG(10^(-0.1*Cálculos!Q19)+10^(-0.1*Cálculos!Q20)+10^(-0.1*Cálculos!Q21)+10^(-0.1*Cálculos!Q22)+10^(-0.1*Cálculos!Q23)+10^(-0.1*Cálculos!Q24)+10^(-0.1*Cálculos!Q25)+10^(-0.1*Cálculos!Q26)+10^(-0.1*Cálculos!Q27)+10^(-0.1*Cálculos!Q28)+10^(-0.1*Cálculos!Q29)+10^(-0.1*Cálculos!Q30)+10^(-0.1*Cálculos!Q31))</f>
        <v>66.869524713872451</v>
      </c>
      <c r="P13" s="160">
        <f>-10*LOG(10^(-0.1*Cálculos!R19)+10^(-0.1*Cálculos!R20)+10^(-0.1*Cálculos!R21)+10^(-0.1*Cálculos!R22)+10^(-0.1*Cálculos!R23)+10^(-0.1*Cálculos!R24)+10^(-0.1*Cálculos!R25)+10^(-0.1*Cálculos!R26)+10^(-0.1*Cálculos!R27)+10^(-0.1*Cálculos!R28)+10^(-0.1*Cálculos!R29)+10^(-0.1*Cálculos!R30)+10^(-0.1*Cálculos!R31))</f>
        <v>68.084448210228985</v>
      </c>
      <c r="Q13" s="160">
        <f>-10*LOG(10^(-0.1*Cálculos!S19)+10^(-0.1*Cálculos!S20)+10^(-0.1*Cálculos!S21)+10^(-0.1*Cálculos!S22)+10^(-0.1*Cálculos!S23)+10^(-0.1*Cálculos!S24)+10^(-0.1*Cálculos!S25)+10^(-0.1*Cálculos!S26)+10^(-0.1*Cálculos!S27)+10^(-0.1*Cálculos!S28)+10^(-0.1*Cálculos!S29)+10^(-0.1*Cálculos!S30)+10^(-0.1*Cálculos!S31))</f>
        <v>70.183880841520676</v>
      </c>
      <c r="R13" s="160">
        <f>-10*LOG(10^(-0.1*Cálculos!T19)+10^(-0.1*Cálculos!T20)+10^(-0.1*Cálculos!T21)+10^(-0.1*Cálculos!T22)+10^(-0.1*Cálculos!T23)+10^(-0.1*Cálculos!T24)+10^(-0.1*Cálculos!T25)+10^(-0.1*Cálculos!T26)+10^(-0.1*Cálculos!T27)+10^(-0.1*Cálculos!T28)+10^(-0.1*Cálculos!T29)+10^(-0.1*Cálculos!T30)+10^(-0.1*Cálculos!T31))</f>
        <v>68.228825764934712</v>
      </c>
      <c r="S13" s="160">
        <f>-10*LOG(10^(-0.1*Cálculos!U19)+10^(-0.1*Cálculos!U20)+10^(-0.1*Cálculos!U21)+10^(-0.1*Cálculos!U22)+10^(-0.1*Cálculos!U23)+10^(-0.1*Cálculos!U24)+10^(-0.1*Cálculos!U25)+10^(-0.1*Cálculos!U26)+10^(-0.1*Cálculos!U27)+10^(-0.1*Cálculos!U28)+10^(-0.1*Cálculos!U29)+10^(-0.1*Cálculos!U30)+10^(-0.1*Cálculos!U31))</f>
        <v>61.330843519989884</v>
      </c>
      <c r="T13" s="160">
        <f>-10*LOG(10^(-0.1*Cálculos!V19)+10^(-0.1*Cálculos!V20)+10^(-0.1*Cálculos!V21)+10^(-0.1*Cálculos!V22)+10^(-0.1*Cálculos!V23)+10^(-0.1*Cálculos!V24)+10^(-0.1*Cálculos!V25)+10^(-0.1*Cálculos!V26)+10^(-0.1*Cálculos!V27)+10^(-0.1*Cálculos!V28)+10^(-0.1*Cálculos!V29)+10^(-0.1*Cálculos!V30)+10^(-0.1*Cálculos!V31))</f>
        <v>57.330263133946019</v>
      </c>
      <c r="U13" s="160">
        <f>-10*LOG(10^(-0.1*Cálculos!W19)+10^(-0.1*Cálculos!W20)+10^(-0.1*Cálculos!W21)+10^(-0.1*Cálculos!W22)+10^(-0.1*Cálculos!W23)+10^(-0.1*Cálculos!W24)+10^(-0.1*Cálculos!W25)+10^(-0.1*Cálculos!W26)+10^(-0.1*Cálculos!W27)+10^(-0.1*Cálculos!W28)+10^(-0.1*Cálculos!W29)+10^(-0.1*Cálculos!W30)+10^(-0.1*Cálculos!W31))</f>
        <v>66.298318187965094</v>
      </c>
      <c r="V13" s="161">
        <f>-10*LOG(10^(-0.1*Cálculos!X19)+10^(-0.1*Cálculos!X20)+10^(-0.1*Cálculos!X21)+10^(-0.1*Cálculos!X22)+10^(-0.1*Cálculos!X23)+10^(-0.1*Cálculos!X24)+10^(-0.1*Cálculos!X25)+10^(-0.1*Cálculos!X26)+10^(-0.1*Cálculos!X27)+10^(-0.1*Cálculos!X28)+10^(-0.1*Cálculos!X29)+10^(-0.1*Cálculos!X30)+10^(-0.1*Cálculos!X31))</f>
        <v>70.298812046619005</v>
      </c>
      <c r="W13" s="153">
        <f>10*LOG(10^(B13/10)+10^(C13/10)+10^(D13/10)+10^(E13/10)+10^(F13/10)+10^(G13/10)+10^(H13/10)+10^(I13/10)+10^(J13/10)+10^(K13/10)+10^(L13/10)+10^(M13/10)+10^(N13/10)+10^(O13/10)+10^(P13/10)+10^(Q13/10)+10^(R13/10)+10^(S13/10)+10^(T13/10)+10^(U13/10)+10^(V13/10))</f>
        <v>76.738139853850981</v>
      </c>
    </row>
    <row r="14" spans="1:26" thickBot="1">
      <c r="A14" s="162" t="s">
        <v>99</v>
      </c>
      <c r="B14" s="163">
        <f>B13+Cálculos!D34</f>
        <v>-16.569359222201268</v>
      </c>
      <c r="C14" s="164">
        <f>C13+Cálculos!E34</f>
        <v>-11.226349115633282</v>
      </c>
      <c r="D14" s="164">
        <f>D13+Cálculos!F34</f>
        <v>-0.47400701315523719</v>
      </c>
      <c r="E14" s="164">
        <f>E13+Cálculos!G34</f>
        <v>8.810009661368305</v>
      </c>
      <c r="F14" s="164">
        <f>F13+Cálculos!H34</f>
        <v>8.5466147230273286</v>
      </c>
      <c r="G14" s="164">
        <f>G13+Cálculos!I34</f>
        <v>18.217711850380041</v>
      </c>
      <c r="H14" s="164">
        <f>H13+Cálculos!J34</f>
        <v>24.023193875784116</v>
      </c>
      <c r="I14" s="164">
        <f>I13+Cálculos!K34</f>
        <v>31.858991124400887</v>
      </c>
      <c r="J14" s="164">
        <f>J13+Cálculos!L34</f>
        <v>36.24107582744589</v>
      </c>
      <c r="K14" s="164">
        <f>K13+Cálculos!M34</f>
        <v>42.9411862755979</v>
      </c>
      <c r="L14" s="164">
        <f>L13+Cálculos!N34</f>
        <v>52.415605390709914</v>
      </c>
      <c r="M14" s="164">
        <f>M13+Cálculos!O34</f>
        <v>54.828857965562669</v>
      </c>
      <c r="N14" s="164">
        <f>N13+Cálculos!P34</f>
        <v>59.196412278103949</v>
      </c>
      <c r="O14" s="164">
        <f>O13+Cálculos!Q34</f>
        <v>66.869524713872451</v>
      </c>
      <c r="P14" s="164">
        <f>P13+Cálculos!R34</f>
        <v>68.684448210228979</v>
      </c>
      <c r="Q14" s="164">
        <f>Q13+Cálculos!S34</f>
        <v>71.183880841520676</v>
      </c>
      <c r="R14" s="164">
        <f>R13+Cálculos!T34</f>
        <v>69.428825764934714</v>
      </c>
      <c r="S14" s="164">
        <f>S13+Cálculos!U34</f>
        <v>62.630843519989881</v>
      </c>
      <c r="T14" s="164">
        <f>T13+Cálculos!V34</f>
        <v>58.530263133946022</v>
      </c>
      <c r="U14" s="164">
        <f>U13+Cálculos!W34</f>
        <v>67.298318187965094</v>
      </c>
      <c r="V14" s="165">
        <f>V13+Cálculos!X34</f>
        <v>70.798812046619005</v>
      </c>
      <c r="W14" s="157">
        <f>10*LOG(10^(B14/10)+10^(C14/10)+10^(D14/10)+10^(E14/10)+10^(F14/10)+10^(G14/10)+10^(H14/10)+10^(I14/10)+10^(J14/10)+10^(K14/10)+10^(L14/10)+10^(M14/10)+10^(N14/10)+10^(O14/10)+10^(P14/10)+10^(Q14/10)+10^(R14/10)+10^(S14/10)+10^(T14/10)+10^(U14/10)+10^(V14/10))</f>
        <v>77.436659349524732</v>
      </c>
    </row>
    <row r="15" spans="1:26" ht="13.5" thickBot="1">
      <c r="A15" s="510"/>
      <c r="B15" s="439"/>
      <c r="C15" s="439"/>
      <c r="D15" s="439"/>
      <c r="E15" s="439"/>
      <c r="F15" s="439"/>
      <c r="G15" s="439"/>
      <c r="H15" s="439"/>
      <c r="I15" s="439"/>
      <c r="J15" s="439"/>
      <c r="K15" s="439"/>
      <c r="L15" s="439"/>
      <c r="M15" s="439"/>
      <c r="N15" s="439"/>
      <c r="O15" s="439"/>
      <c r="P15" s="439"/>
      <c r="Q15" s="439"/>
      <c r="R15" s="439"/>
      <c r="S15" s="439"/>
      <c r="T15" s="439"/>
      <c r="U15" s="439"/>
      <c r="V15" s="439"/>
      <c r="W15" s="511"/>
    </row>
    <row r="16" spans="1:26" ht="15">
      <c r="A16" s="169" t="s">
        <v>102</v>
      </c>
      <c r="B16" s="170">
        <f>Entrada!D23-B10+10*LOG(Entrada!D24/0.5)</f>
        <v>15.69889953811723</v>
      </c>
      <c r="C16" s="170">
        <f>Entrada!E23-C10+10*LOG(Entrada!E24/0.5)</f>
        <v>17.041909644685216</v>
      </c>
      <c r="D16" s="170">
        <f>Entrada!F23-D10+10*LOG(Entrada!F24/0.5)</f>
        <v>24.094251747163256</v>
      </c>
      <c r="E16" s="170">
        <f>Entrada!G23-E10+10*LOG(Entrada!G24/0.5)</f>
        <v>29.978268421686806</v>
      </c>
      <c r="F16" s="170">
        <f>Entrada!H23-F10+10*LOG(Entrada!H24/0.5)</f>
        <v>26.714873483345823</v>
      </c>
      <c r="G16" s="170">
        <f>Entrada!I23-G10+10*LOG(Entrada!I24/0.5)</f>
        <v>33.685970610698526</v>
      </c>
      <c r="H16" s="170">
        <f>Entrada!J23-H10+10*LOG(Entrada!J24/0.5)</f>
        <v>36.991452636102608</v>
      </c>
      <c r="I16" s="170">
        <f>Entrada!K23-I10+10*LOG(Entrada!K24/0.5)</f>
        <v>42.527249884719389</v>
      </c>
      <c r="J16" s="170">
        <f>Entrada!L23-J10+10*LOG(Entrada!L24/0.5)</f>
        <v>44.909334587764391</v>
      </c>
      <c r="K16" s="170">
        <f>Entrada!M23-K10+10*LOG(Entrada!M24/0.5)</f>
        <v>49.809445035916397</v>
      </c>
      <c r="L16" s="170">
        <f>Entrada!N23-L10+10*LOG(Entrada!N24/0.5)</f>
        <v>57.683864151028416</v>
      </c>
      <c r="M16" s="170">
        <f>Entrada!O23-M10+10*LOG(Entrada!O24/0.5)</f>
        <v>58.797116725881168</v>
      </c>
      <c r="N16" s="170">
        <f>Entrada!P23-N10+10*LOG(Entrada!P24/0.5)</f>
        <v>62.064671038422446</v>
      </c>
      <c r="O16" s="170">
        <f>Entrada!Q23-O10+10*LOG(Entrada!Q24/0.5)</f>
        <v>68.937783474190951</v>
      </c>
      <c r="P16" s="170">
        <f>Entrada!R23-P10+10*LOG(Entrada!R24/0.5)</f>
        <v>70.152706970547484</v>
      </c>
      <c r="Q16" s="170">
        <f>Entrada!S23-Q10+10*LOG(Entrada!S24/0.5)</f>
        <v>72.252139601839175</v>
      </c>
      <c r="R16" s="170">
        <f>Entrada!T23-R10+10*LOG(Entrada!T24/0.5)</f>
        <v>70.297084525253211</v>
      </c>
      <c r="S16" s="170">
        <f>Entrada!U23-S10+10*LOG(Entrada!U24/0.5)</f>
        <v>63.399102280308384</v>
      </c>
      <c r="T16" s="170">
        <f>Entrada!V23-T10+10*LOG(Entrada!V24/0.5)</f>
        <v>59.398521894264519</v>
      </c>
      <c r="U16" s="170">
        <f>Entrada!W23-U10+10*LOG(Entrada!W24/0.5)</f>
        <v>68.366576948283594</v>
      </c>
      <c r="V16" s="170">
        <f>Entrada!X23-V10+10*LOG(Entrada!X24/0.5)</f>
        <v>72.367070806937505</v>
      </c>
      <c r="W16" s="153">
        <f t="shared" ref="W16:W17" si="1">10*LOG(10^(B16/10)+10^(C16/10)+10^(D16/10)+10^(E16/10)+10^(F16/10)+10^(G16/10)+10^(H16/10)+10^(I16/10)+10^(J16/10)+10^(K16/10)+10^(L16/10)+10^(M16/10)+10^(N16/10)+10^(O16/10)+10^(P16/10)+10^(Q16/10)+10^(R16/10)+10^(S16/10)+10^(T16/10)+10^(U16/10)+10^(V16/10))</f>
        <v>78.806398614169495</v>
      </c>
    </row>
    <row r="17" spans="1:23" thickBot="1">
      <c r="A17" s="171" t="s">
        <v>103</v>
      </c>
      <c r="B17" s="172">
        <f>B16+Cálculos!D34</f>
        <v>-14.501100461882769</v>
      </c>
      <c r="C17" s="172">
        <f>C16+Cálculos!E34</f>
        <v>-9.1580903553147834</v>
      </c>
      <c r="D17" s="172">
        <f>D16+Cálculos!F34</f>
        <v>1.5942517471632556</v>
      </c>
      <c r="E17" s="172">
        <f>E16+Cálculos!G34</f>
        <v>10.878268421686805</v>
      </c>
      <c r="F17" s="172">
        <f>F16+Cálculos!H34</f>
        <v>10.614873483345821</v>
      </c>
      <c r="G17" s="172">
        <f>G16+Cálculos!I34</f>
        <v>20.285970610698527</v>
      </c>
      <c r="H17" s="172">
        <f>H16+Cálculos!J34</f>
        <v>26.091452636102609</v>
      </c>
      <c r="I17" s="172">
        <f>I16+Cálculos!K34</f>
        <v>33.927249884719387</v>
      </c>
      <c r="J17" s="172">
        <f>J16+Cálculos!L34</f>
        <v>38.30933458776439</v>
      </c>
      <c r="K17" s="172">
        <f>K16+Cálculos!M34</f>
        <v>45.0094450359164</v>
      </c>
      <c r="L17" s="172">
        <f>L16+Cálculos!N34</f>
        <v>54.483864151028413</v>
      </c>
      <c r="M17" s="172">
        <f>M16+Cálculos!O34</f>
        <v>56.897116725881169</v>
      </c>
      <c r="N17" s="172">
        <f>N16+Cálculos!P34</f>
        <v>61.264671038422449</v>
      </c>
      <c r="O17" s="172">
        <f>O16+Cálculos!Q34</f>
        <v>68.937783474190951</v>
      </c>
      <c r="P17" s="172">
        <f>P16+Cálculos!R34</f>
        <v>70.752706970547479</v>
      </c>
      <c r="Q17" s="172">
        <f>Q16+Cálculos!S34</f>
        <v>73.252139601839175</v>
      </c>
      <c r="R17" s="172">
        <f>R16+Cálculos!T34</f>
        <v>71.497084525253214</v>
      </c>
      <c r="S17" s="172">
        <f>S16+Cálculos!U34</f>
        <v>64.699102280308381</v>
      </c>
      <c r="T17" s="172">
        <f>T16+Cálculos!V34</f>
        <v>60.598521894264522</v>
      </c>
      <c r="U17" s="172">
        <f>U16+Cálculos!W34</f>
        <v>69.366576948283594</v>
      </c>
      <c r="V17" s="172">
        <f>V16+Cálculos!X34</f>
        <v>72.867070806937505</v>
      </c>
      <c r="W17" s="173">
        <f t="shared" si="1"/>
        <v>79.504918109843231</v>
      </c>
    </row>
    <row r="18" spans="1:23" ht="15.75" customHeight="1" thickTop="1"/>
  </sheetData>
  <mergeCells count="5">
    <mergeCell ref="B2:P3"/>
    <mergeCell ref="G4:K4"/>
    <mergeCell ref="A9:W9"/>
    <mergeCell ref="A12:W12"/>
    <mergeCell ref="A15:W1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CA58"/>
  <sheetViews>
    <sheetView workbookViewId="0"/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3" width="5.5703125" customWidth="1"/>
    <col min="24" max="24" width="4" customWidth="1"/>
    <col min="25" max="25" width="5" customWidth="1"/>
    <col min="26" max="27" width="4.42578125" customWidth="1"/>
    <col min="28" max="28" width="5.5703125" customWidth="1"/>
    <col min="29" max="29" width="4.85546875" customWidth="1"/>
    <col min="30" max="30" width="8.42578125" customWidth="1"/>
    <col min="31" max="31" width="4.5703125" customWidth="1"/>
    <col min="32" max="32" width="6.7109375" customWidth="1"/>
    <col min="33" max="33" width="8.42578125" customWidth="1"/>
    <col min="34" max="34" width="4.42578125" customWidth="1"/>
    <col min="35" max="35" width="6.42578125" customWidth="1"/>
    <col min="36" max="36" width="8.85546875" customWidth="1"/>
    <col min="37" max="37" width="4.5703125" customWidth="1"/>
    <col min="38" max="52" width="5.5703125" customWidth="1"/>
    <col min="53" max="53" width="8.7109375" customWidth="1"/>
    <col min="54" max="54" width="5.5703125" customWidth="1"/>
    <col min="55" max="55" width="6.42578125" customWidth="1"/>
    <col min="56" max="56" width="10" customWidth="1"/>
    <col min="57" max="57" width="5.42578125" customWidth="1"/>
    <col min="58" max="58" width="5.5703125" customWidth="1"/>
    <col min="59" max="59" width="5.7109375" customWidth="1"/>
    <col min="61" max="61" width="12.5703125" customWidth="1"/>
    <col min="62" max="63" width="6.85546875" customWidth="1"/>
    <col min="64" max="64" width="5.7109375" customWidth="1"/>
    <col min="65" max="65" width="4.85546875" customWidth="1"/>
    <col min="66" max="66" width="5" customWidth="1"/>
    <col min="67" max="67" width="5.140625" customWidth="1"/>
    <col min="68" max="68" width="5.85546875" customWidth="1"/>
    <col min="69" max="69" width="5" customWidth="1"/>
    <col min="70" max="70" width="8.5703125" customWidth="1"/>
    <col min="71" max="71" width="6.140625" customWidth="1"/>
    <col min="72" max="72" width="6.85546875" customWidth="1"/>
    <col min="73" max="73" width="8.5703125" customWidth="1"/>
    <col min="74" max="74" width="6" customWidth="1"/>
    <col min="75" max="75" width="6.85546875" customWidth="1"/>
    <col min="76" max="76" width="9.28515625" customWidth="1"/>
    <col min="77" max="79" width="6.85546875" customWidth="1"/>
  </cols>
  <sheetData>
    <row r="2" spans="2:79" ht="15.75" customHeight="1" thickBot="1"/>
    <row r="3" spans="2:79" ht="15.75" customHeight="1" thickTop="1" thickBot="1">
      <c r="B3" s="548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  <c r="S3" s="550"/>
      <c r="V3" s="545"/>
      <c r="W3" s="546"/>
      <c r="X3" s="546"/>
      <c r="Y3" s="546"/>
      <c r="Z3" s="546"/>
      <c r="AA3" s="546"/>
      <c r="AB3" s="546"/>
      <c r="AC3" s="546"/>
      <c r="AD3" s="546"/>
      <c r="AE3" s="546"/>
      <c r="AF3" s="546"/>
      <c r="AG3" s="546"/>
      <c r="AH3" s="546"/>
      <c r="AI3" s="546"/>
      <c r="AJ3" s="546"/>
      <c r="AK3" s="546"/>
      <c r="AL3" s="546"/>
      <c r="AM3" s="547"/>
      <c r="AN3" s="174"/>
      <c r="AO3" s="174"/>
      <c r="AP3" s="545"/>
      <c r="AQ3" s="546"/>
      <c r="AR3" s="546"/>
      <c r="AS3" s="546"/>
      <c r="AT3" s="546"/>
      <c r="AU3" s="546"/>
      <c r="AV3" s="546"/>
      <c r="AW3" s="546"/>
      <c r="AX3" s="546"/>
      <c r="AY3" s="546"/>
      <c r="AZ3" s="546"/>
      <c r="BA3" s="546"/>
      <c r="BB3" s="546"/>
      <c r="BC3" s="546"/>
      <c r="BD3" s="546"/>
      <c r="BE3" s="546"/>
      <c r="BF3" s="546"/>
      <c r="BG3" s="547"/>
      <c r="BJ3" s="545"/>
      <c r="BK3" s="546"/>
      <c r="BL3" s="546"/>
      <c r="BM3" s="546"/>
      <c r="BN3" s="546"/>
      <c r="BO3" s="546"/>
      <c r="BP3" s="546"/>
      <c r="BQ3" s="546"/>
      <c r="BR3" s="546"/>
      <c r="BS3" s="546"/>
      <c r="BT3" s="546"/>
      <c r="BU3" s="546"/>
      <c r="BV3" s="546"/>
      <c r="BW3" s="546"/>
      <c r="BX3" s="546"/>
      <c r="BY3" s="546"/>
      <c r="BZ3" s="546"/>
      <c r="CA3" s="547"/>
    </row>
    <row r="4" spans="2:79" ht="15.75" customHeight="1" thickTop="1" thickBot="1">
      <c r="B4" s="520" t="s">
        <v>104</v>
      </c>
      <c r="C4" s="521"/>
      <c r="D4" s="521"/>
      <c r="E4" s="521"/>
      <c r="F4" s="521"/>
      <c r="G4" s="521"/>
      <c r="H4" s="521"/>
      <c r="I4" s="521"/>
      <c r="J4" s="521"/>
      <c r="K4" s="521"/>
      <c r="L4" s="521"/>
      <c r="M4" s="521"/>
      <c r="N4" s="521"/>
      <c r="O4" s="521"/>
      <c r="P4" s="521"/>
      <c r="Q4" s="521"/>
      <c r="R4" s="521"/>
      <c r="S4" s="522"/>
      <c r="V4" s="551" t="s">
        <v>105</v>
      </c>
      <c r="W4" s="552"/>
      <c r="X4" s="552"/>
      <c r="Y4" s="552"/>
      <c r="Z4" s="552"/>
      <c r="AA4" s="552"/>
      <c r="AB4" s="552"/>
      <c r="AC4" s="552"/>
      <c r="AD4" s="552"/>
      <c r="AE4" s="552"/>
      <c r="AF4" s="552"/>
      <c r="AG4" s="552"/>
      <c r="AH4" s="552"/>
      <c r="AI4" s="552"/>
      <c r="AJ4" s="552"/>
      <c r="AK4" s="552"/>
      <c r="AL4" s="552"/>
      <c r="AM4" s="553"/>
      <c r="AN4" s="175"/>
      <c r="AO4" s="175"/>
      <c r="AP4" s="551" t="s">
        <v>139</v>
      </c>
      <c r="AQ4" s="552"/>
      <c r="AR4" s="552"/>
      <c r="AS4" s="552"/>
      <c r="AT4" s="552"/>
      <c r="AU4" s="552"/>
      <c r="AV4" s="552"/>
      <c r="AW4" s="552"/>
      <c r="AX4" s="552"/>
      <c r="AY4" s="552"/>
      <c r="AZ4" s="552"/>
      <c r="BA4" s="552"/>
      <c r="BB4" s="552"/>
      <c r="BC4" s="552"/>
      <c r="BD4" s="552"/>
      <c r="BE4" s="552"/>
      <c r="BF4" s="552"/>
      <c r="BG4" s="553"/>
      <c r="BJ4" s="551" t="s">
        <v>143</v>
      </c>
      <c r="BK4" s="552"/>
      <c r="BL4" s="552"/>
      <c r="BM4" s="552"/>
      <c r="BN4" s="552"/>
      <c r="BO4" s="552"/>
      <c r="BP4" s="552"/>
      <c r="BQ4" s="552"/>
      <c r="BR4" s="552"/>
      <c r="BS4" s="552"/>
      <c r="BT4" s="552"/>
      <c r="BU4" s="552"/>
      <c r="BV4" s="552"/>
      <c r="BW4" s="552"/>
      <c r="BX4" s="552"/>
      <c r="BY4" s="552"/>
      <c r="BZ4" s="552"/>
      <c r="CA4" s="553"/>
    </row>
    <row r="5" spans="2:79" ht="15.75" customHeight="1" thickTop="1" thickBot="1">
      <c r="B5" s="523" t="s">
        <v>106</v>
      </c>
      <c r="C5" s="524"/>
      <c r="D5" s="524"/>
      <c r="E5" s="524"/>
      <c r="F5" s="524"/>
      <c r="G5" s="524"/>
      <c r="H5" s="524"/>
      <c r="I5" s="524"/>
      <c r="J5" s="524"/>
      <c r="K5" s="524"/>
      <c r="L5" s="524"/>
      <c r="M5" s="524"/>
      <c r="N5" s="524"/>
      <c r="O5" s="524"/>
      <c r="P5" s="524"/>
      <c r="Q5" s="524"/>
      <c r="R5" s="524"/>
      <c r="S5" s="525"/>
      <c r="V5" s="554" t="s">
        <v>106</v>
      </c>
      <c r="W5" s="555"/>
      <c r="X5" s="555"/>
      <c r="Y5" s="555"/>
      <c r="Z5" s="555"/>
      <c r="AA5" s="555"/>
      <c r="AB5" s="555"/>
      <c r="AC5" s="555"/>
      <c r="AD5" s="555"/>
      <c r="AE5" s="555"/>
      <c r="AF5" s="555"/>
      <c r="AG5" s="555"/>
      <c r="AH5" s="555"/>
      <c r="AI5" s="555"/>
      <c r="AJ5" s="555"/>
      <c r="AK5" s="555"/>
      <c r="AL5" s="555"/>
      <c r="AM5" s="556"/>
      <c r="AN5" s="175"/>
      <c r="AO5" s="175"/>
      <c r="AP5" s="554" t="s">
        <v>106</v>
      </c>
      <c r="AQ5" s="555"/>
      <c r="AR5" s="555"/>
      <c r="AS5" s="555"/>
      <c r="AT5" s="555"/>
      <c r="AU5" s="555"/>
      <c r="AV5" s="555"/>
      <c r="AW5" s="555"/>
      <c r="AX5" s="555"/>
      <c r="AY5" s="555"/>
      <c r="AZ5" s="555"/>
      <c r="BA5" s="555"/>
      <c r="BB5" s="555"/>
      <c r="BC5" s="555"/>
      <c r="BD5" s="555"/>
      <c r="BE5" s="555"/>
      <c r="BF5" s="555"/>
      <c r="BG5" s="556"/>
      <c r="BJ5" s="554" t="s">
        <v>106</v>
      </c>
      <c r="BK5" s="555"/>
      <c r="BL5" s="555"/>
      <c r="BM5" s="555"/>
      <c r="BN5" s="555"/>
      <c r="BO5" s="555"/>
      <c r="BP5" s="555"/>
      <c r="BQ5" s="555"/>
      <c r="BR5" s="555"/>
      <c r="BS5" s="555"/>
      <c r="BT5" s="555"/>
      <c r="BU5" s="555"/>
      <c r="BV5" s="555"/>
      <c r="BW5" s="555"/>
      <c r="BX5" s="555"/>
      <c r="BY5" s="555"/>
      <c r="BZ5" s="555"/>
      <c r="CA5" s="556"/>
    </row>
    <row r="6" spans="2:79" ht="14.25" customHeight="1" thickTop="1" thickBot="1">
      <c r="B6" s="176"/>
      <c r="C6" s="177"/>
      <c r="D6" s="177"/>
      <c r="E6" s="177"/>
      <c r="F6" s="177"/>
      <c r="G6" s="177"/>
      <c r="H6" s="177"/>
      <c r="I6" s="178"/>
      <c r="J6" s="179"/>
      <c r="K6" s="179"/>
      <c r="L6" s="179"/>
      <c r="M6" s="179"/>
      <c r="N6" s="179"/>
      <c r="O6" s="180"/>
      <c r="P6" s="179"/>
      <c r="Q6" s="179"/>
      <c r="R6" s="179"/>
      <c r="S6" s="181"/>
      <c r="V6" s="337"/>
      <c r="W6" s="339"/>
      <c r="X6" s="339"/>
      <c r="Y6" s="339"/>
      <c r="Z6" s="339"/>
      <c r="AA6" s="339"/>
      <c r="AB6" s="339"/>
      <c r="AC6" s="339"/>
      <c r="AD6" s="341"/>
      <c r="AE6" s="341"/>
      <c r="AF6" s="341"/>
      <c r="AG6" s="341"/>
      <c r="AH6" s="341"/>
      <c r="AI6" s="341"/>
      <c r="AJ6" s="341"/>
      <c r="AK6" s="341"/>
      <c r="AL6" s="341"/>
      <c r="AM6" s="342"/>
      <c r="AP6" s="337"/>
      <c r="AQ6" s="339"/>
      <c r="AR6" s="339"/>
      <c r="AS6" s="339"/>
      <c r="AT6" s="339"/>
      <c r="AU6" s="339"/>
      <c r="AV6" s="339"/>
      <c r="AW6" s="339"/>
      <c r="AX6" s="341"/>
      <c r="AY6" s="341"/>
      <c r="AZ6" s="341"/>
      <c r="BA6" s="341"/>
      <c r="BB6" s="341"/>
      <c r="BC6" s="341"/>
      <c r="BD6" s="341"/>
      <c r="BE6" s="341"/>
      <c r="BF6" s="341"/>
      <c r="BG6" s="342"/>
      <c r="BJ6" s="337"/>
      <c r="BK6" s="339"/>
      <c r="BL6" s="339"/>
      <c r="BM6" s="339"/>
      <c r="BN6" s="339"/>
      <c r="BO6" s="339"/>
      <c r="BP6" s="339"/>
      <c r="BQ6" s="339"/>
      <c r="BR6" s="341"/>
      <c r="BS6" s="341"/>
      <c r="BT6" s="341"/>
      <c r="BU6" s="341"/>
      <c r="BV6" s="341"/>
      <c r="BW6" s="341"/>
      <c r="BX6" s="341"/>
      <c r="BY6" s="341"/>
      <c r="BZ6" s="341"/>
      <c r="CA6" s="342"/>
    </row>
    <row r="7" spans="2:79" ht="14.25" thickTop="1" thickBot="1">
      <c r="B7" s="182"/>
      <c r="C7" s="183" t="s">
        <v>107</v>
      </c>
      <c r="D7" s="184"/>
      <c r="E7" s="184"/>
      <c r="F7" s="184"/>
      <c r="G7" s="183"/>
      <c r="I7" s="185"/>
      <c r="J7" s="186"/>
      <c r="K7" s="186"/>
      <c r="L7" s="183" t="s">
        <v>108</v>
      </c>
      <c r="M7" s="186"/>
      <c r="N7" s="186"/>
      <c r="O7" s="187"/>
      <c r="P7" s="186"/>
      <c r="Q7" s="186"/>
      <c r="R7" s="186"/>
      <c r="S7" s="188"/>
      <c r="V7" s="337"/>
      <c r="W7" s="338" t="s">
        <v>107</v>
      </c>
      <c r="X7" s="339"/>
      <c r="Y7" s="339"/>
      <c r="Z7" s="339"/>
      <c r="AA7" s="340"/>
      <c r="AB7" s="341"/>
      <c r="AC7" s="339"/>
      <c r="AD7" s="341"/>
      <c r="AE7" s="341"/>
      <c r="AF7" s="338" t="s">
        <v>108</v>
      </c>
      <c r="AG7" s="341"/>
      <c r="AH7" s="341"/>
      <c r="AI7" s="341"/>
      <c r="AJ7" s="341"/>
      <c r="AK7" s="341"/>
      <c r="AL7" s="341"/>
      <c r="AM7" s="342"/>
      <c r="AP7" s="337"/>
      <c r="AQ7" s="338" t="s">
        <v>107</v>
      </c>
      <c r="AR7" s="339"/>
      <c r="AS7" s="339"/>
      <c r="AT7" s="339"/>
      <c r="AU7" s="340"/>
      <c r="AV7" s="341"/>
      <c r="AW7" s="339"/>
      <c r="AX7" s="341"/>
      <c r="AY7" s="341"/>
      <c r="AZ7" s="338" t="s">
        <v>108</v>
      </c>
      <c r="BA7" s="341"/>
      <c r="BB7" s="341"/>
      <c r="BC7" s="341"/>
      <c r="BD7" s="341"/>
      <c r="BE7" s="341"/>
      <c r="BF7" s="341"/>
      <c r="BG7" s="342"/>
      <c r="BJ7" s="337"/>
      <c r="BK7" s="338" t="s">
        <v>107</v>
      </c>
      <c r="BL7" s="339"/>
      <c r="BM7" s="339"/>
      <c r="BN7" s="339"/>
      <c r="BO7" s="340"/>
      <c r="BP7" s="341"/>
      <c r="BQ7" s="339"/>
      <c r="BR7" s="341"/>
      <c r="BS7" s="341"/>
      <c r="BT7" s="338" t="s">
        <v>108</v>
      </c>
      <c r="BU7" s="341"/>
      <c r="BV7" s="341"/>
      <c r="BW7" s="341"/>
      <c r="BX7" s="341"/>
      <c r="BY7" s="341"/>
      <c r="BZ7" s="341"/>
      <c r="CA7" s="342"/>
    </row>
    <row r="8" spans="2:79" ht="14.25" thickTop="1" thickBot="1">
      <c r="B8" s="182"/>
      <c r="C8" s="184"/>
      <c r="D8" s="184"/>
      <c r="E8" s="184"/>
      <c r="F8" s="184"/>
      <c r="G8" s="184"/>
      <c r="H8" s="184"/>
      <c r="I8" s="185"/>
      <c r="J8" s="186"/>
      <c r="K8" s="186"/>
      <c r="L8" s="186"/>
      <c r="M8" s="186"/>
      <c r="N8" s="186"/>
      <c r="O8" s="187"/>
      <c r="P8" s="186"/>
      <c r="Q8" s="186"/>
      <c r="R8" s="186"/>
      <c r="S8" s="188"/>
      <c r="V8" s="337"/>
      <c r="W8" s="339"/>
      <c r="X8" s="339"/>
      <c r="Y8" s="339"/>
      <c r="Z8" s="339"/>
      <c r="AA8" s="339"/>
      <c r="AB8" s="339"/>
      <c r="AC8" s="339"/>
      <c r="AD8" s="341"/>
      <c r="AE8" s="341"/>
      <c r="AF8" s="341"/>
      <c r="AG8" s="341"/>
      <c r="AH8" s="341"/>
      <c r="AI8" s="341"/>
      <c r="AJ8" s="341"/>
      <c r="AK8" s="341"/>
      <c r="AL8" s="341"/>
      <c r="AM8" s="342"/>
      <c r="AP8" s="337"/>
      <c r="AQ8" s="339"/>
      <c r="AR8" s="339"/>
      <c r="AS8" s="339"/>
      <c r="AT8" s="339"/>
      <c r="AU8" s="339"/>
      <c r="AV8" s="339"/>
      <c r="AW8" s="339"/>
      <c r="AX8" s="341"/>
      <c r="AY8" s="341"/>
      <c r="AZ8" s="341"/>
      <c r="BA8" s="341"/>
      <c r="BB8" s="341"/>
      <c r="BC8" s="341"/>
      <c r="BD8" s="341"/>
      <c r="BE8" s="341"/>
      <c r="BF8" s="341"/>
      <c r="BG8" s="342"/>
      <c r="BJ8" s="337"/>
      <c r="BK8" s="339"/>
      <c r="BL8" s="339"/>
      <c r="BM8" s="339"/>
      <c r="BN8" s="339"/>
      <c r="BO8" s="339"/>
      <c r="BP8" s="339"/>
      <c r="BQ8" s="339"/>
      <c r="BR8" s="341"/>
      <c r="BS8" s="341"/>
      <c r="BT8" s="341"/>
      <c r="BU8" s="341"/>
      <c r="BV8" s="341"/>
      <c r="BW8" s="341"/>
      <c r="BX8" s="341"/>
      <c r="BY8" s="341"/>
      <c r="BZ8" s="341"/>
      <c r="CA8" s="342"/>
    </row>
    <row r="9" spans="2:79" ht="15.75" customHeight="1" thickTop="1" thickBot="1">
      <c r="B9" s="189"/>
      <c r="C9" s="526" t="s">
        <v>109</v>
      </c>
      <c r="D9" s="527"/>
      <c r="E9" s="527"/>
      <c r="F9" s="527"/>
      <c r="G9" s="527"/>
      <c r="H9" s="527"/>
      <c r="I9" s="527"/>
      <c r="J9" s="527"/>
      <c r="K9" s="527"/>
      <c r="L9" s="527"/>
      <c r="M9" s="527"/>
      <c r="N9" s="527"/>
      <c r="O9" s="527"/>
      <c r="P9" s="527"/>
      <c r="Q9" s="527"/>
      <c r="R9" s="528"/>
      <c r="S9" s="188"/>
      <c r="V9" s="337"/>
      <c r="W9" s="557" t="s">
        <v>109</v>
      </c>
      <c r="X9" s="558"/>
      <c r="Y9" s="558"/>
      <c r="Z9" s="558"/>
      <c r="AA9" s="558"/>
      <c r="AB9" s="558"/>
      <c r="AC9" s="558"/>
      <c r="AD9" s="558"/>
      <c r="AE9" s="558"/>
      <c r="AF9" s="558"/>
      <c r="AG9" s="558"/>
      <c r="AH9" s="558"/>
      <c r="AI9" s="558"/>
      <c r="AJ9" s="558"/>
      <c r="AK9" s="558"/>
      <c r="AL9" s="559"/>
      <c r="AM9" s="342"/>
      <c r="AP9" s="337"/>
      <c r="AQ9" s="557" t="s">
        <v>109</v>
      </c>
      <c r="AR9" s="558"/>
      <c r="AS9" s="558"/>
      <c r="AT9" s="558"/>
      <c r="AU9" s="558"/>
      <c r="AV9" s="558"/>
      <c r="AW9" s="558"/>
      <c r="AX9" s="558"/>
      <c r="AY9" s="558"/>
      <c r="AZ9" s="558"/>
      <c r="BA9" s="558"/>
      <c r="BB9" s="558"/>
      <c r="BC9" s="558"/>
      <c r="BD9" s="558"/>
      <c r="BE9" s="558"/>
      <c r="BF9" s="559"/>
      <c r="BG9" s="342"/>
      <c r="BJ9" s="337"/>
      <c r="BK9" s="557" t="s">
        <v>109</v>
      </c>
      <c r="BL9" s="558"/>
      <c r="BM9" s="558"/>
      <c r="BN9" s="558"/>
      <c r="BO9" s="558"/>
      <c r="BP9" s="558"/>
      <c r="BQ9" s="558"/>
      <c r="BR9" s="558"/>
      <c r="BS9" s="558"/>
      <c r="BT9" s="558"/>
      <c r="BU9" s="558"/>
      <c r="BV9" s="558"/>
      <c r="BW9" s="558"/>
      <c r="BX9" s="558"/>
      <c r="BY9" s="558"/>
      <c r="BZ9" s="559"/>
      <c r="CA9" s="342"/>
    </row>
    <row r="10" spans="2:79" ht="15.75" customHeight="1" thickTop="1" thickBot="1">
      <c r="B10" s="190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  <c r="S10" s="188"/>
      <c r="V10" s="337"/>
      <c r="W10" s="343"/>
      <c r="X10" s="343"/>
      <c r="Y10" s="343"/>
      <c r="Z10" s="343"/>
      <c r="AA10" s="343"/>
      <c r="AB10" s="343"/>
      <c r="AC10" s="343"/>
      <c r="AD10" s="343"/>
      <c r="AE10" s="343"/>
      <c r="AF10" s="343"/>
      <c r="AG10" s="343"/>
      <c r="AH10" s="343"/>
      <c r="AI10" s="343"/>
      <c r="AJ10" s="343"/>
      <c r="AK10" s="343"/>
      <c r="AL10" s="343"/>
      <c r="AM10" s="342"/>
      <c r="AP10" s="337"/>
      <c r="AQ10" s="343"/>
      <c r="AR10" s="343"/>
      <c r="AS10" s="343"/>
      <c r="AT10" s="343"/>
      <c r="AU10" s="343"/>
      <c r="AV10" s="343"/>
      <c r="AW10" s="343"/>
      <c r="AX10" s="343"/>
      <c r="AY10" s="343"/>
      <c r="AZ10" s="343"/>
      <c r="BA10" s="343"/>
      <c r="BB10" s="343"/>
      <c r="BC10" s="343"/>
      <c r="BD10" s="343"/>
      <c r="BE10" s="343"/>
      <c r="BF10" s="343"/>
      <c r="BG10" s="342"/>
      <c r="BJ10" s="337"/>
      <c r="BK10" s="343"/>
      <c r="BL10" s="343"/>
      <c r="BM10" s="343"/>
      <c r="BN10" s="343"/>
      <c r="BO10" s="343"/>
      <c r="BP10" s="343"/>
      <c r="BQ10" s="343"/>
      <c r="BR10" s="343"/>
      <c r="BS10" s="343"/>
      <c r="BT10" s="343"/>
      <c r="BU10" s="343"/>
      <c r="BV10" s="343"/>
      <c r="BW10" s="343"/>
      <c r="BX10" s="343"/>
      <c r="BY10" s="343"/>
      <c r="BZ10" s="343"/>
      <c r="CA10" s="342"/>
    </row>
    <row r="11" spans="2:79" ht="15.75" customHeight="1" thickTop="1" thickBot="1">
      <c r="B11" s="192"/>
      <c r="C11" s="529"/>
      <c r="D11" s="530"/>
      <c r="E11" s="530"/>
      <c r="F11" s="530"/>
      <c r="G11" s="530"/>
      <c r="H11" s="530"/>
      <c r="I11" s="530"/>
      <c r="J11" s="530"/>
      <c r="K11" s="530"/>
      <c r="L11" s="530"/>
      <c r="M11" s="530"/>
      <c r="N11" s="530"/>
      <c r="O11" s="530"/>
      <c r="P11" s="530"/>
      <c r="Q11" s="530"/>
      <c r="R11" s="531"/>
      <c r="S11" s="193"/>
      <c r="V11" s="344"/>
      <c r="W11" s="560"/>
      <c r="X11" s="561"/>
      <c r="Y11" s="561"/>
      <c r="Z11" s="561"/>
      <c r="AA11" s="561"/>
      <c r="AB11" s="561"/>
      <c r="AC11" s="561"/>
      <c r="AD11" s="561"/>
      <c r="AE11" s="561"/>
      <c r="AF11" s="561"/>
      <c r="AG11" s="561"/>
      <c r="AH11" s="561"/>
      <c r="AI11" s="561"/>
      <c r="AJ11" s="561"/>
      <c r="AK11" s="561"/>
      <c r="AL11" s="562"/>
      <c r="AM11" s="342"/>
      <c r="AP11" s="344"/>
      <c r="AQ11" s="560"/>
      <c r="AR11" s="561"/>
      <c r="AS11" s="561"/>
      <c r="AT11" s="561"/>
      <c r="AU11" s="561"/>
      <c r="AV11" s="561"/>
      <c r="AW11" s="561"/>
      <c r="AX11" s="561"/>
      <c r="AY11" s="561"/>
      <c r="AZ11" s="561"/>
      <c r="BA11" s="561"/>
      <c r="BB11" s="561"/>
      <c r="BC11" s="561"/>
      <c r="BD11" s="561"/>
      <c r="BE11" s="561"/>
      <c r="BF11" s="562"/>
      <c r="BG11" s="342"/>
      <c r="BJ11" s="344"/>
      <c r="BK11" s="560"/>
      <c r="BL11" s="561"/>
      <c r="BM11" s="561"/>
      <c r="BN11" s="561"/>
      <c r="BO11" s="561"/>
      <c r="BP11" s="561"/>
      <c r="BQ11" s="561"/>
      <c r="BR11" s="561"/>
      <c r="BS11" s="561"/>
      <c r="BT11" s="561"/>
      <c r="BU11" s="561"/>
      <c r="BV11" s="561"/>
      <c r="BW11" s="561"/>
      <c r="BX11" s="561"/>
      <c r="BY11" s="561"/>
      <c r="BZ11" s="562"/>
      <c r="CA11" s="342"/>
    </row>
    <row r="12" spans="2:79" ht="15.75" customHeight="1" thickTop="1" thickBot="1">
      <c r="B12" s="192"/>
      <c r="C12" s="481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94"/>
      <c r="R12" s="501"/>
      <c r="S12" s="193"/>
      <c r="V12" s="344"/>
      <c r="W12" s="563"/>
      <c r="X12" s="564"/>
      <c r="Y12" s="564"/>
      <c r="Z12" s="564"/>
      <c r="AA12" s="564"/>
      <c r="AB12" s="564"/>
      <c r="AC12" s="564"/>
      <c r="AD12" s="564"/>
      <c r="AE12" s="564"/>
      <c r="AF12" s="564"/>
      <c r="AG12" s="564"/>
      <c r="AH12" s="564"/>
      <c r="AI12" s="564"/>
      <c r="AJ12" s="564"/>
      <c r="AK12" s="564"/>
      <c r="AL12" s="565"/>
      <c r="AM12" s="342"/>
      <c r="AP12" s="344"/>
      <c r="AQ12" s="563"/>
      <c r="AR12" s="564"/>
      <c r="AS12" s="564"/>
      <c r="AT12" s="564"/>
      <c r="AU12" s="564"/>
      <c r="AV12" s="564"/>
      <c r="AW12" s="564"/>
      <c r="AX12" s="564"/>
      <c r="AY12" s="564"/>
      <c r="AZ12" s="564"/>
      <c r="BA12" s="564"/>
      <c r="BB12" s="564"/>
      <c r="BC12" s="564"/>
      <c r="BD12" s="564"/>
      <c r="BE12" s="564"/>
      <c r="BF12" s="565"/>
      <c r="BG12" s="342"/>
      <c r="BJ12" s="344"/>
      <c r="BK12" s="563"/>
      <c r="BL12" s="564"/>
      <c r="BM12" s="564"/>
      <c r="BN12" s="564"/>
      <c r="BO12" s="564"/>
      <c r="BP12" s="564"/>
      <c r="BQ12" s="564"/>
      <c r="BR12" s="564"/>
      <c r="BS12" s="564"/>
      <c r="BT12" s="564"/>
      <c r="BU12" s="564"/>
      <c r="BV12" s="564"/>
      <c r="BW12" s="564"/>
      <c r="BX12" s="564"/>
      <c r="BY12" s="564"/>
      <c r="BZ12" s="565"/>
      <c r="CA12" s="342"/>
    </row>
    <row r="13" spans="2:79" ht="15.75" customHeight="1" thickTop="1" thickBot="1">
      <c r="B13" s="192"/>
      <c r="C13" s="481"/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94"/>
      <c r="R13" s="501"/>
      <c r="S13" s="193"/>
      <c r="V13" s="344"/>
      <c r="W13" s="563"/>
      <c r="X13" s="564"/>
      <c r="Y13" s="564"/>
      <c r="Z13" s="564"/>
      <c r="AA13" s="564"/>
      <c r="AB13" s="564"/>
      <c r="AC13" s="564"/>
      <c r="AD13" s="564"/>
      <c r="AE13" s="564"/>
      <c r="AF13" s="564"/>
      <c r="AG13" s="564"/>
      <c r="AH13" s="564"/>
      <c r="AI13" s="564"/>
      <c r="AJ13" s="564"/>
      <c r="AK13" s="564"/>
      <c r="AL13" s="565"/>
      <c r="AM13" s="342"/>
      <c r="AP13" s="344"/>
      <c r="AQ13" s="563"/>
      <c r="AR13" s="564"/>
      <c r="AS13" s="564"/>
      <c r="AT13" s="564"/>
      <c r="AU13" s="564"/>
      <c r="AV13" s="564"/>
      <c r="AW13" s="564"/>
      <c r="AX13" s="564"/>
      <c r="AY13" s="564"/>
      <c r="AZ13" s="564"/>
      <c r="BA13" s="564"/>
      <c r="BB13" s="564"/>
      <c r="BC13" s="564"/>
      <c r="BD13" s="564"/>
      <c r="BE13" s="564"/>
      <c r="BF13" s="565"/>
      <c r="BG13" s="342"/>
      <c r="BJ13" s="344"/>
      <c r="BK13" s="563"/>
      <c r="BL13" s="564"/>
      <c r="BM13" s="564"/>
      <c r="BN13" s="564"/>
      <c r="BO13" s="564"/>
      <c r="BP13" s="564"/>
      <c r="BQ13" s="564"/>
      <c r="BR13" s="564"/>
      <c r="BS13" s="564"/>
      <c r="BT13" s="564"/>
      <c r="BU13" s="564"/>
      <c r="BV13" s="564"/>
      <c r="BW13" s="564"/>
      <c r="BX13" s="564"/>
      <c r="BY13" s="564"/>
      <c r="BZ13" s="565"/>
      <c r="CA13" s="342"/>
    </row>
    <row r="14" spans="2:79" ht="15.75" customHeight="1" thickTop="1" thickBot="1">
      <c r="B14" s="192"/>
      <c r="C14" s="482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  <c r="P14" s="498"/>
      <c r="Q14" s="498"/>
      <c r="R14" s="532"/>
      <c r="S14" s="193"/>
      <c r="V14" s="344"/>
      <c r="W14" s="566"/>
      <c r="X14" s="567"/>
      <c r="Y14" s="567"/>
      <c r="Z14" s="567"/>
      <c r="AA14" s="567"/>
      <c r="AB14" s="567"/>
      <c r="AC14" s="567"/>
      <c r="AD14" s="567"/>
      <c r="AE14" s="567"/>
      <c r="AF14" s="567"/>
      <c r="AG14" s="567"/>
      <c r="AH14" s="567"/>
      <c r="AI14" s="567"/>
      <c r="AJ14" s="567"/>
      <c r="AK14" s="567"/>
      <c r="AL14" s="568"/>
      <c r="AM14" s="342"/>
      <c r="AP14" s="344"/>
      <c r="AQ14" s="566"/>
      <c r="AR14" s="567"/>
      <c r="AS14" s="567"/>
      <c r="AT14" s="567"/>
      <c r="AU14" s="567"/>
      <c r="AV14" s="567"/>
      <c r="AW14" s="567"/>
      <c r="AX14" s="567"/>
      <c r="AY14" s="567"/>
      <c r="AZ14" s="567"/>
      <c r="BA14" s="567"/>
      <c r="BB14" s="567"/>
      <c r="BC14" s="567"/>
      <c r="BD14" s="567"/>
      <c r="BE14" s="567"/>
      <c r="BF14" s="568"/>
      <c r="BG14" s="342"/>
      <c r="BJ14" s="344"/>
      <c r="BK14" s="566"/>
      <c r="BL14" s="567"/>
      <c r="BM14" s="567"/>
      <c r="BN14" s="567"/>
      <c r="BO14" s="567"/>
      <c r="BP14" s="567"/>
      <c r="BQ14" s="567"/>
      <c r="BR14" s="567"/>
      <c r="BS14" s="567"/>
      <c r="BT14" s="567"/>
      <c r="BU14" s="567"/>
      <c r="BV14" s="567"/>
      <c r="BW14" s="567"/>
      <c r="BX14" s="567"/>
      <c r="BY14" s="567"/>
      <c r="BZ14" s="568"/>
      <c r="CA14" s="342"/>
    </row>
    <row r="15" spans="2:79" ht="15.75" customHeight="1" thickTop="1" thickBot="1">
      <c r="B15" s="192"/>
      <c r="C15" s="194"/>
      <c r="D15" s="194"/>
      <c r="E15" s="194"/>
      <c r="F15" s="194"/>
      <c r="G15" s="194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3"/>
      <c r="V15" s="337"/>
      <c r="W15" s="345"/>
      <c r="X15" s="345"/>
      <c r="Y15" s="345"/>
      <c r="Z15" s="345"/>
      <c r="AA15" s="345"/>
      <c r="AB15" s="345"/>
      <c r="AC15" s="345"/>
      <c r="AD15" s="345"/>
      <c r="AE15" s="345"/>
      <c r="AF15" s="345"/>
      <c r="AG15" s="345"/>
      <c r="AH15" s="345"/>
      <c r="AI15" s="345"/>
      <c r="AJ15" s="345"/>
      <c r="AK15" s="345"/>
      <c r="AL15" s="345"/>
      <c r="AM15" s="342"/>
      <c r="AP15" s="337"/>
      <c r="AQ15" s="345"/>
      <c r="AR15" s="345"/>
      <c r="AS15" s="345"/>
      <c r="AT15" s="345"/>
      <c r="AU15" s="345"/>
      <c r="AV15" s="345"/>
      <c r="AW15" s="345"/>
      <c r="AX15" s="345"/>
      <c r="AY15" s="345"/>
      <c r="AZ15" s="345"/>
      <c r="BA15" s="345"/>
      <c r="BB15" s="345"/>
      <c r="BC15" s="345"/>
      <c r="BD15" s="345"/>
      <c r="BE15" s="345"/>
      <c r="BF15" s="345"/>
      <c r="BG15" s="342"/>
      <c r="BJ15" s="337"/>
      <c r="BK15" s="345"/>
      <c r="BL15" s="345"/>
      <c r="BM15" s="345"/>
      <c r="BN15" s="345"/>
      <c r="BO15" s="345"/>
      <c r="BP15" s="345"/>
      <c r="BQ15" s="345"/>
      <c r="BR15" s="345"/>
      <c r="BS15" s="345"/>
      <c r="BT15" s="345"/>
      <c r="BU15" s="345"/>
      <c r="BV15" s="345"/>
      <c r="BW15" s="345"/>
      <c r="BX15" s="345"/>
      <c r="BY15" s="345"/>
      <c r="BZ15" s="345"/>
      <c r="CA15" s="342"/>
    </row>
    <row r="16" spans="2:79" ht="15.75" customHeight="1" thickTop="1" thickBot="1">
      <c r="B16" s="192"/>
      <c r="C16" s="195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7"/>
      <c r="S16" s="193"/>
      <c r="V16" s="346"/>
      <c r="W16" s="341"/>
      <c r="X16" s="341"/>
      <c r="Y16" s="341"/>
      <c r="Z16" s="341"/>
      <c r="AA16" s="341"/>
      <c r="AB16" s="341"/>
      <c r="AC16" s="341"/>
      <c r="AD16" s="341"/>
      <c r="AE16" s="341"/>
      <c r="AF16" s="341"/>
      <c r="AG16" s="341"/>
      <c r="AH16" s="341"/>
      <c r="AI16" s="341"/>
      <c r="AJ16" s="341"/>
      <c r="AK16" s="341"/>
      <c r="AL16" s="347"/>
      <c r="AM16" s="342"/>
      <c r="AP16" s="346"/>
      <c r="AQ16" s="341"/>
      <c r="AR16" s="341"/>
      <c r="AS16" s="341"/>
      <c r="AT16" s="341"/>
      <c r="AU16" s="341"/>
      <c r="AV16" s="341"/>
      <c r="AW16" s="341"/>
      <c r="AX16" s="341"/>
      <c r="AY16" s="341"/>
      <c r="AZ16" s="341"/>
      <c r="BA16" s="341"/>
      <c r="BB16" s="341"/>
      <c r="BC16" s="341"/>
      <c r="BD16" s="341"/>
      <c r="BE16" s="341"/>
      <c r="BF16" s="347"/>
      <c r="BG16" s="342"/>
      <c r="BJ16" s="346"/>
      <c r="BK16" s="341"/>
      <c r="BL16" s="341"/>
      <c r="BM16" s="341"/>
      <c r="BN16" s="341"/>
      <c r="BO16" s="341"/>
      <c r="BP16" s="341"/>
      <c r="BQ16" s="341"/>
      <c r="BR16" s="341"/>
      <c r="BS16" s="341"/>
      <c r="BT16" s="341"/>
      <c r="BU16" s="341"/>
      <c r="BV16" s="341"/>
      <c r="BW16" s="341"/>
      <c r="BX16" s="341"/>
      <c r="BY16" s="341"/>
      <c r="BZ16" s="347"/>
      <c r="CA16" s="342"/>
    </row>
    <row r="17" spans="2:79" ht="15.75" customHeight="1" thickTop="1" thickBot="1">
      <c r="B17" s="192"/>
      <c r="C17" s="198" t="s">
        <v>110</v>
      </c>
      <c r="D17" s="186"/>
      <c r="E17" s="186"/>
      <c r="F17" s="186"/>
      <c r="G17" s="186"/>
      <c r="H17" s="186"/>
      <c r="I17" s="199">
        <f>Entrada!$T$10</f>
        <v>72</v>
      </c>
      <c r="J17" s="200" t="s">
        <v>111</v>
      </c>
      <c r="K17" s="186"/>
      <c r="L17" s="201" t="s">
        <v>112</v>
      </c>
      <c r="M17" s="533" t="s">
        <v>113</v>
      </c>
      <c r="N17" s="534"/>
      <c r="O17" s="534"/>
      <c r="P17" s="534"/>
      <c r="Q17" s="535"/>
      <c r="R17" s="202"/>
      <c r="S17" s="193"/>
      <c r="V17" s="346"/>
      <c r="W17" s="348" t="s">
        <v>110</v>
      </c>
      <c r="X17" s="349"/>
      <c r="Y17" s="349"/>
      <c r="Z17" s="349"/>
      <c r="AA17" s="341"/>
      <c r="AB17" s="341"/>
      <c r="AC17" s="199">
        <f>Entrada!$T$10</f>
        <v>72</v>
      </c>
      <c r="AD17" s="350" t="s">
        <v>111</v>
      </c>
      <c r="AE17" s="341"/>
      <c r="AF17" s="341" t="s">
        <v>112</v>
      </c>
      <c r="AG17" s="539" t="s">
        <v>113</v>
      </c>
      <c r="AH17" s="540"/>
      <c r="AI17" s="540"/>
      <c r="AJ17" s="540"/>
      <c r="AK17" s="541"/>
      <c r="AL17" s="347"/>
      <c r="AM17" s="342"/>
      <c r="AP17" s="346"/>
      <c r="AQ17" s="348" t="s">
        <v>110</v>
      </c>
      <c r="AR17" s="349"/>
      <c r="AS17" s="349"/>
      <c r="AT17" s="349"/>
      <c r="AU17" s="341"/>
      <c r="AV17" s="341"/>
      <c r="AW17" s="199">
        <f>Entrada!$T$10</f>
        <v>72</v>
      </c>
      <c r="AX17" s="350" t="s">
        <v>111</v>
      </c>
      <c r="AY17" s="341"/>
      <c r="AZ17" s="341" t="s">
        <v>112</v>
      </c>
      <c r="BA17" s="539" t="s">
        <v>113</v>
      </c>
      <c r="BB17" s="540"/>
      <c r="BC17" s="540"/>
      <c r="BD17" s="540"/>
      <c r="BE17" s="541"/>
      <c r="BF17" s="347"/>
      <c r="BG17" s="342"/>
      <c r="BJ17" s="346"/>
      <c r="BK17" s="348" t="s">
        <v>110</v>
      </c>
      <c r="BL17" s="349"/>
      <c r="BM17" s="349"/>
      <c r="BN17" s="349"/>
      <c r="BO17" s="341"/>
      <c r="BP17" s="341"/>
      <c r="BQ17" s="199">
        <f>Entrada!$T$10</f>
        <v>72</v>
      </c>
      <c r="BR17" s="350" t="s">
        <v>111</v>
      </c>
      <c r="BS17" s="341"/>
      <c r="BT17" s="341" t="s">
        <v>112</v>
      </c>
      <c r="BU17" s="539" t="s">
        <v>113</v>
      </c>
      <c r="BV17" s="540"/>
      <c r="BW17" s="540"/>
      <c r="BX17" s="540"/>
      <c r="BY17" s="541"/>
      <c r="BZ17" s="347"/>
      <c r="CA17" s="342"/>
    </row>
    <row r="18" spans="2:79" ht="15.75" customHeight="1" thickTop="1" thickBot="1">
      <c r="B18" s="192"/>
      <c r="C18" s="203" t="s">
        <v>114</v>
      </c>
      <c r="D18" s="177"/>
      <c r="E18" s="177"/>
      <c r="F18" s="177"/>
      <c r="G18" s="177"/>
      <c r="H18" s="177"/>
      <c r="I18" s="199">
        <f>Entrada!$T$11</f>
        <v>60</v>
      </c>
      <c r="J18" s="204" t="s">
        <v>111</v>
      </c>
      <c r="K18" s="179"/>
      <c r="L18" s="205" t="s">
        <v>115</v>
      </c>
      <c r="M18" s="536"/>
      <c r="N18" s="537"/>
      <c r="O18" s="537"/>
      <c r="P18" s="537"/>
      <c r="Q18" s="538"/>
      <c r="R18" s="206"/>
      <c r="S18" s="193"/>
      <c r="V18" s="346"/>
      <c r="W18" s="338" t="s">
        <v>114</v>
      </c>
      <c r="X18" s="351"/>
      <c r="Y18" s="351"/>
      <c r="Z18" s="351"/>
      <c r="AA18" s="339"/>
      <c r="AB18" s="339"/>
      <c r="AC18" s="199">
        <f>Entrada!$T$11</f>
        <v>60</v>
      </c>
      <c r="AD18" s="350" t="s">
        <v>111</v>
      </c>
      <c r="AE18" s="341"/>
      <c r="AF18" s="352" t="s">
        <v>115</v>
      </c>
      <c r="AG18" s="542"/>
      <c r="AH18" s="543"/>
      <c r="AI18" s="543"/>
      <c r="AJ18" s="543"/>
      <c r="AK18" s="544"/>
      <c r="AL18" s="347"/>
      <c r="AM18" s="342"/>
      <c r="AP18" s="346"/>
      <c r="AQ18" s="338" t="s">
        <v>114</v>
      </c>
      <c r="AR18" s="351"/>
      <c r="AS18" s="351"/>
      <c r="AT18" s="351"/>
      <c r="AU18" s="339"/>
      <c r="AV18" s="339"/>
      <c r="AW18" s="199">
        <f>Entrada!$T$11</f>
        <v>60</v>
      </c>
      <c r="AX18" s="350" t="s">
        <v>111</v>
      </c>
      <c r="AY18" s="341"/>
      <c r="AZ18" s="352" t="s">
        <v>115</v>
      </c>
      <c r="BA18" s="542"/>
      <c r="BB18" s="543"/>
      <c r="BC18" s="543"/>
      <c r="BD18" s="543"/>
      <c r="BE18" s="544"/>
      <c r="BF18" s="347"/>
      <c r="BG18" s="342"/>
      <c r="BJ18" s="346"/>
      <c r="BK18" s="338" t="s">
        <v>114</v>
      </c>
      <c r="BL18" s="351"/>
      <c r="BM18" s="351"/>
      <c r="BN18" s="351"/>
      <c r="BO18" s="339"/>
      <c r="BP18" s="339"/>
      <c r="BQ18" s="199">
        <f>Entrada!$T$11</f>
        <v>60</v>
      </c>
      <c r="BR18" s="350" t="s">
        <v>111</v>
      </c>
      <c r="BS18" s="341"/>
      <c r="BT18" s="352" t="s">
        <v>115</v>
      </c>
      <c r="BU18" s="542"/>
      <c r="BV18" s="543"/>
      <c r="BW18" s="543"/>
      <c r="BX18" s="543"/>
      <c r="BY18" s="544"/>
      <c r="BZ18" s="347"/>
      <c r="CA18" s="342"/>
    </row>
    <row r="19" spans="2:79" ht="15.75" customHeight="1" thickTop="1" thickBot="1">
      <c r="B19" s="192"/>
      <c r="C19" s="207"/>
      <c r="D19" s="208"/>
      <c r="E19" s="208"/>
      <c r="F19" s="208"/>
      <c r="G19" s="208"/>
      <c r="H19" s="208"/>
      <c r="I19" s="209"/>
      <c r="J19" s="186"/>
      <c r="K19" s="186"/>
      <c r="L19" s="186"/>
      <c r="M19" s="186"/>
      <c r="N19" s="186"/>
      <c r="O19" s="187"/>
      <c r="P19" s="186"/>
      <c r="Q19" s="186"/>
      <c r="R19" s="202"/>
      <c r="S19" s="193"/>
      <c r="V19" s="346"/>
      <c r="W19" s="339"/>
      <c r="X19" s="353"/>
      <c r="Y19" s="353"/>
      <c r="Z19" s="353"/>
      <c r="AA19" s="353"/>
      <c r="AB19" s="353"/>
      <c r="AC19" s="353"/>
      <c r="AD19" s="341"/>
      <c r="AE19" s="341"/>
      <c r="AF19" s="341"/>
      <c r="AG19" s="341"/>
      <c r="AH19" s="341"/>
      <c r="AI19" s="341"/>
      <c r="AJ19" s="341"/>
      <c r="AK19" s="341"/>
      <c r="AL19" s="347"/>
      <c r="AM19" s="342"/>
      <c r="AP19" s="346"/>
      <c r="AQ19" s="339"/>
      <c r="AR19" s="353"/>
      <c r="AS19" s="353"/>
      <c r="AT19" s="353"/>
      <c r="AU19" s="353"/>
      <c r="AV19" s="353"/>
      <c r="AW19" s="353"/>
      <c r="AX19" s="341"/>
      <c r="AY19" s="341"/>
      <c r="AZ19" s="341"/>
      <c r="BA19" s="341"/>
      <c r="BB19" s="341"/>
      <c r="BC19" s="341"/>
      <c r="BD19" s="341"/>
      <c r="BE19" s="341"/>
      <c r="BF19" s="347"/>
      <c r="BG19" s="342"/>
      <c r="BJ19" s="346"/>
      <c r="BK19" s="339"/>
      <c r="BL19" s="353"/>
      <c r="BM19" s="353"/>
      <c r="BN19" s="353"/>
      <c r="BO19" s="353"/>
      <c r="BP19" s="353"/>
      <c r="BQ19" s="353"/>
      <c r="BR19" s="341"/>
      <c r="BS19" s="341"/>
      <c r="BT19" s="341"/>
      <c r="BU19" s="341"/>
      <c r="BV19" s="341"/>
      <c r="BW19" s="341"/>
      <c r="BX19" s="341"/>
      <c r="BY19" s="341"/>
      <c r="BZ19" s="347"/>
      <c r="CA19" s="342"/>
    </row>
    <row r="20" spans="2:79" ht="14.25" thickTop="1" thickBot="1">
      <c r="B20" s="192"/>
      <c r="C20" s="210"/>
      <c r="D20" s="211"/>
      <c r="E20" s="212"/>
      <c r="F20" s="213"/>
      <c r="G20" s="211"/>
      <c r="H20" s="212"/>
      <c r="I20" s="213"/>
      <c r="J20" s="214"/>
      <c r="K20" s="186"/>
      <c r="L20" s="186"/>
      <c r="M20" s="186"/>
      <c r="N20" s="186"/>
      <c r="O20" s="187"/>
      <c r="P20" s="186"/>
      <c r="Q20" s="186"/>
      <c r="R20" s="202"/>
      <c r="S20" s="193"/>
      <c r="V20" s="346"/>
      <c r="W20" s="354"/>
      <c r="X20" s="339"/>
      <c r="Y20" s="339"/>
      <c r="Z20" s="354"/>
      <c r="AA20" s="339"/>
      <c r="AB20" s="339"/>
      <c r="AC20" s="354"/>
      <c r="AD20" s="341"/>
      <c r="AE20" s="341"/>
      <c r="AF20" s="341"/>
      <c r="AG20" s="341"/>
      <c r="AH20" s="341"/>
      <c r="AI20" s="341"/>
      <c r="AJ20" s="341"/>
      <c r="AK20" s="341"/>
      <c r="AL20" s="347"/>
      <c r="AM20" s="342"/>
      <c r="AP20" s="346"/>
      <c r="AQ20" s="354"/>
      <c r="AR20" s="339"/>
      <c r="AS20" s="339"/>
      <c r="AT20" s="354"/>
      <c r="AU20" s="339"/>
      <c r="AV20" s="339"/>
      <c r="AW20" s="354"/>
      <c r="AX20" s="341"/>
      <c r="AY20" s="341"/>
      <c r="AZ20" s="341"/>
      <c r="BA20" s="341"/>
      <c r="BB20" s="341"/>
      <c r="BC20" s="341"/>
      <c r="BD20" s="341"/>
      <c r="BE20" s="341"/>
      <c r="BF20" s="347"/>
      <c r="BG20" s="342"/>
      <c r="BJ20" s="346"/>
      <c r="BK20" s="354"/>
      <c r="BL20" s="339"/>
      <c r="BM20" s="339"/>
      <c r="BN20" s="354"/>
      <c r="BO20" s="339"/>
      <c r="BP20" s="339"/>
      <c r="BQ20" s="354"/>
      <c r="BR20" s="341"/>
      <c r="BS20" s="341"/>
      <c r="BT20" s="341"/>
      <c r="BU20" s="341"/>
      <c r="BV20" s="341"/>
      <c r="BW20" s="341"/>
      <c r="BX20" s="341"/>
      <c r="BY20" s="341"/>
      <c r="BZ20" s="347"/>
      <c r="CA20" s="342"/>
    </row>
    <row r="21" spans="2:79" ht="35.25" customHeight="1" thickTop="1" thickBot="1">
      <c r="B21" s="192"/>
      <c r="C21" s="210"/>
      <c r="D21" s="215"/>
      <c r="E21" s="216" t="s">
        <v>116</v>
      </c>
      <c r="F21" s="217"/>
      <c r="G21" s="215"/>
      <c r="H21" s="336" t="s">
        <v>98</v>
      </c>
      <c r="I21" s="217"/>
      <c r="J21" s="214"/>
      <c r="K21" s="186"/>
      <c r="L21" s="186"/>
      <c r="M21" s="186"/>
      <c r="N21" s="186"/>
      <c r="O21" s="187"/>
      <c r="P21" s="186"/>
      <c r="Q21" s="186"/>
      <c r="R21" s="202"/>
      <c r="S21" s="193"/>
      <c r="V21" s="346"/>
      <c r="W21" s="354"/>
      <c r="X21" s="339"/>
      <c r="Y21" s="355" t="s">
        <v>133</v>
      </c>
      <c r="Z21" s="354"/>
      <c r="AA21" s="339"/>
      <c r="AB21" s="356" t="s">
        <v>99</v>
      </c>
      <c r="AC21" s="354"/>
      <c r="AD21" s="341"/>
      <c r="AE21" s="341"/>
      <c r="AF21" s="341"/>
      <c r="AG21" s="341"/>
      <c r="AH21" s="341"/>
      <c r="AI21" s="341"/>
      <c r="AJ21" s="341"/>
      <c r="AK21" s="341"/>
      <c r="AL21" s="347"/>
      <c r="AM21" s="342"/>
      <c r="AP21" s="346"/>
      <c r="AQ21" s="354"/>
      <c r="AR21" s="339"/>
      <c r="AS21" s="355" t="s">
        <v>133</v>
      </c>
      <c r="AT21" s="354"/>
      <c r="AU21" s="339"/>
      <c r="AV21" s="356" t="s">
        <v>140</v>
      </c>
      <c r="AW21" s="354"/>
      <c r="AX21" s="341"/>
      <c r="AY21" s="341"/>
      <c r="AZ21" s="341"/>
      <c r="BA21" s="341"/>
      <c r="BB21" s="341"/>
      <c r="BC21" s="341"/>
      <c r="BD21" s="341"/>
      <c r="BE21" s="341"/>
      <c r="BF21" s="347"/>
      <c r="BG21" s="342"/>
      <c r="BJ21" s="346"/>
      <c r="BK21" s="354"/>
      <c r="BL21" s="339"/>
      <c r="BM21" s="355" t="s">
        <v>133</v>
      </c>
      <c r="BN21" s="354"/>
      <c r="BO21" s="339"/>
      <c r="BP21" s="356" t="s">
        <v>142</v>
      </c>
      <c r="BQ21" s="354"/>
      <c r="BR21" s="341"/>
      <c r="BS21" s="341"/>
      <c r="BT21" s="341"/>
      <c r="BU21" s="341"/>
      <c r="BV21" s="341"/>
      <c r="BW21" s="341"/>
      <c r="BX21" s="341"/>
      <c r="BY21" s="341"/>
      <c r="BZ21" s="347"/>
      <c r="CA21" s="342"/>
    </row>
    <row r="22" spans="2:79" ht="14.25" thickTop="1" thickBot="1">
      <c r="B22" s="192"/>
      <c r="C22" s="210"/>
      <c r="D22" s="218"/>
      <c r="E22" s="219"/>
      <c r="F22" s="220"/>
      <c r="G22" s="218"/>
      <c r="H22" s="219"/>
      <c r="I22" s="220"/>
      <c r="J22" s="214"/>
      <c r="K22" s="186"/>
      <c r="L22" s="186"/>
      <c r="M22" s="186"/>
      <c r="N22" s="186"/>
      <c r="O22" s="187"/>
      <c r="P22" s="186"/>
      <c r="Q22" s="186"/>
      <c r="R22" s="202"/>
      <c r="S22" s="193"/>
      <c r="V22" s="346"/>
      <c r="W22" s="354"/>
      <c r="X22" s="353"/>
      <c r="Y22" s="353"/>
      <c r="Z22" s="357"/>
      <c r="AA22" s="353"/>
      <c r="AB22" s="353"/>
      <c r="AC22" s="357"/>
      <c r="AD22" s="341"/>
      <c r="AE22" s="341"/>
      <c r="AF22" s="341"/>
      <c r="AG22" s="341"/>
      <c r="AH22" s="341"/>
      <c r="AI22" s="341"/>
      <c r="AJ22" s="341"/>
      <c r="AK22" s="341"/>
      <c r="AL22" s="347"/>
      <c r="AM22" s="342"/>
      <c r="AP22" s="346"/>
      <c r="AQ22" s="354"/>
      <c r="AR22" s="353"/>
      <c r="AS22" s="353"/>
      <c r="AT22" s="357"/>
      <c r="AU22" s="353"/>
      <c r="AV22" s="353"/>
      <c r="AW22" s="357"/>
      <c r="AX22" s="341"/>
      <c r="AY22" s="341"/>
      <c r="AZ22" s="341"/>
      <c r="BA22" s="341"/>
      <c r="BB22" s="341"/>
      <c r="BC22" s="341"/>
      <c r="BD22" s="341"/>
      <c r="BE22" s="341"/>
      <c r="BF22" s="347"/>
      <c r="BG22" s="342"/>
      <c r="BJ22" s="346"/>
      <c r="BK22" s="354"/>
      <c r="BL22" s="353"/>
      <c r="BM22" s="353"/>
      <c r="BN22" s="357"/>
      <c r="BO22" s="353"/>
      <c r="BP22" s="353"/>
      <c r="BQ22" s="357"/>
      <c r="BR22" s="341"/>
      <c r="BS22" s="341"/>
      <c r="BT22" s="341"/>
      <c r="BU22" s="341"/>
      <c r="BV22" s="341"/>
      <c r="BW22" s="341"/>
      <c r="BX22" s="341"/>
      <c r="BY22" s="341"/>
      <c r="BZ22" s="347"/>
      <c r="CA22" s="342"/>
    </row>
    <row r="23" spans="2:79" ht="15.75" customHeight="1" thickTop="1" thickBot="1">
      <c r="B23" s="192"/>
      <c r="C23" s="210"/>
      <c r="D23" s="211"/>
      <c r="E23" s="221">
        <v>50</v>
      </c>
      <c r="F23" s="213"/>
      <c r="G23" s="222"/>
      <c r="H23" s="223">
        <f t="array" ref="H23:H43">TRANSPOSE(Resultados!B13:V13)</f>
        <v>13.630640777798732</v>
      </c>
      <c r="I23" s="213"/>
      <c r="J23" s="214"/>
      <c r="K23" s="186"/>
      <c r="L23" s="186"/>
      <c r="M23" s="186"/>
      <c r="N23" s="186"/>
      <c r="O23" s="187"/>
      <c r="P23" s="186"/>
      <c r="Q23" s="186"/>
      <c r="R23" s="202"/>
      <c r="S23" s="193"/>
      <c r="V23" s="346"/>
      <c r="W23" s="354"/>
      <c r="X23" s="339"/>
      <c r="Y23" s="358">
        <v>50</v>
      </c>
      <c r="Z23" s="354"/>
      <c r="AA23" s="339"/>
      <c r="AB23" s="363">
        <f t="array" ref="AB23:AB43">TRANSPOSE(Resultados!B14:V14)</f>
        <v>-16.569359222201268</v>
      </c>
      <c r="AC23" s="354"/>
      <c r="AD23" s="341"/>
      <c r="AE23" s="341"/>
      <c r="AF23" s="341"/>
      <c r="AG23" s="341"/>
      <c r="AH23" s="341"/>
      <c r="AI23" s="341"/>
      <c r="AJ23" s="341"/>
      <c r="AK23" s="341"/>
      <c r="AL23" s="347"/>
      <c r="AM23" s="342"/>
      <c r="AP23" s="346"/>
      <c r="AQ23" s="354"/>
      <c r="AR23" s="339"/>
      <c r="AS23" s="358">
        <v>50</v>
      </c>
      <c r="AT23" s="354"/>
      <c r="AU23" s="339"/>
      <c r="AV23" s="363">
        <f t="array" ref="AV23:AV43">TRANSPOSE(Resultados!B16:V16)</f>
        <v>15.69889953811723</v>
      </c>
      <c r="AW23" s="354"/>
      <c r="AX23" s="341"/>
      <c r="AY23" s="341"/>
      <c r="AZ23" s="341"/>
      <c r="BA23" s="341"/>
      <c r="BB23" s="341"/>
      <c r="BC23" s="341"/>
      <c r="BD23" s="341"/>
      <c r="BE23" s="341"/>
      <c r="BF23" s="347"/>
      <c r="BG23" s="342"/>
      <c r="BJ23" s="346"/>
      <c r="BK23" s="354"/>
      <c r="BL23" s="339"/>
      <c r="BM23" s="358">
        <v>50</v>
      </c>
      <c r="BN23" s="354"/>
      <c r="BO23" s="339"/>
      <c r="BP23" s="363">
        <f t="array" ref="BP23:BP43">TRANSPOSE(Resultados!B17:V17)</f>
        <v>-14.501100461882769</v>
      </c>
      <c r="BQ23" s="354"/>
      <c r="BR23" s="341"/>
      <c r="BS23" s="341"/>
      <c r="BT23" s="341"/>
      <c r="BU23" s="341"/>
      <c r="BV23" s="341"/>
      <c r="BW23" s="341"/>
      <c r="BX23" s="341"/>
      <c r="BY23" s="341"/>
      <c r="BZ23" s="347"/>
      <c r="CA23" s="342"/>
    </row>
    <row r="24" spans="2:79" ht="16.5" thickTop="1" thickBot="1">
      <c r="B24" s="192"/>
      <c r="C24" s="210"/>
      <c r="D24" s="215"/>
      <c r="E24" s="224">
        <v>63</v>
      </c>
      <c r="F24" s="217"/>
      <c r="G24" s="225"/>
      <c r="H24" s="226">
        <v>14.973650884366718</v>
      </c>
      <c r="I24" s="217"/>
      <c r="J24" s="214"/>
      <c r="K24" s="186"/>
      <c r="L24" s="186"/>
      <c r="M24" s="186"/>
      <c r="N24" s="186"/>
      <c r="O24" s="187"/>
      <c r="P24" s="186"/>
      <c r="Q24" s="186"/>
      <c r="R24" s="202"/>
      <c r="S24" s="193"/>
      <c r="V24" s="346"/>
      <c r="W24" s="354"/>
      <c r="X24" s="339"/>
      <c r="Y24" s="358">
        <v>63</v>
      </c>
      <c r="Z24" s="354"/>
      <c r="AA24" s="339"/>
      <c r="AB24" s="363">
        <v>-11.226349115633282</v>
      </c>
      <c r="AC24" s="354"/>
      <c r="AD24" s="341"/>
      <c r="AE24" s="341"/>
      <c r="AF24" s="341"/>
      <c r="AG24" s="341"/>
      <c r="AH24" s="341"/>
      <c r="AI24" s="341"/>
      <c r="AJ24" s="341"/>
      <c r="AK24" s="341"/>
      <c r="AL24" s="347"/>
      <c r="AM24" s="342"/>
      <c r="AP24" s="346"/>
      <c r="AQ24" s="354"/>
      <c r="AR24" s="339"/>
      <c r="AS24" s="358">
        <v>63</v>
      </c>
      <c r="AT24" s="354"/>
      <c r="AU24" s="339"/>
      <c r="AV24" s="363">
        <v>17.041909644685216</v>
      </c>
      <c r="AW24" s="354"/>
      <c r="AX24" s="341"/>
      <c r="AY24" s="341"/>
      <c r="AZ24" s="341"/>
      <c r="BA24" s="341"/>
      <c r="BB24" s="341"/>
      <c r="BC24" s="341"/>
      <c r="BD24" s="341"/>
      <c r="BE24" s="341"/>
      <c r="BF24" s="347"/>
      <c r="BG24" s="342"/>
      <c r="BJ24" s="346"/>
      <c r="BK24" s="354"/>
      <c r="BL24" s="339"/>
      <c r="BM24" s="358">
        <v>63</v>
      </c>
      <c r="BN24" s="354"/>
      <c r="BO24" s="339"/>
      <c r="BP24" s="363">
        <v>-9.1580903553147834</v>
      </c>
      <c r="BQ24" s="354"/>
      <c r="BR24" s="341"/>
      <c r="BS24" s="341"/>
      <c r="BT24" s="341"/>
      <c r="BU24" s="341"/>
      <c r="BV24" s="341"/>
      <c r="BW24" s="341"/>
      <c r="BX24" s="341"/>
      <c r="BY24" s="341"/>
      <c r="BZ24" s="347"/>
      <c r="CA24" s="342"/>
    </row>
    <row r="25" spans="2:79" ht="16.5" thickTop="1" thickBot="1">
      <c r="B25" s="192"/>
      <c r="C25" s="210"/>
      <c r="D25" s="227"/>
      <c r="E25" s="228">
        <v>80</v>
      </c>
      <c r="F25" s="229"/>
      <c r="G25" s="230"/>
      <c r="H25" s="226">
        <v>22.025992986844763</v>
      </c>
      <c r="I25" s="229"/>
      <c r="J25" s="214"/>
      <c r="K25" s="186"/>
      <c r="L25" s="186"/>
      <c r="M25" s="186"/>
      <c r="N25" s="186"/>
      <c r="O25" s="187"/>
      <c r="P25" s="186"/>
      <c r="Q25" s="186"/>
      <c r="R25" s="202"/>
      <c r="S25" s="193"/>
      <c r="V25" s="346"/>
      <c r="W25" s="354"/>
      <c r="X25" s="353"/>
      <c r="Y25" s="359">
        <v>80</v>
      </c>
      <c r="Z25" s="357"/>
      <c r="AA25" s="353"/>
      <c r="AB25" s="366">
        <v>-0.47400701315523719</v>
      </c>
      <c r="AC25" s="357"/>
      <c r="AD25" s="341"/>
      <c r="AE25" s="341"/>
      <c r="AF25" s="341"/>
      <c r="AG25" s="341"/>
      <c r="AH25" s="341"/>
      <c r="AI25" s="341"/>
      <c r="AJ25" s="341"/>
      <c r="AK25" s="341"/>
      <c r="AL25" s="347"/>
      <c r="AM25" s="342"/>
      <c r="AP25" s="346"/>
      <c r="AQ25" s="354"/>
      <c r="AR25" s="353"/>
      <c r="AS25" s="359">
        <v>80</v>
      </c>
      <c r="AT25" s="357"/>
      <c r="AU25" s="353"/>
      <c r="AV25" s="366">
        <v>24.094251747163256</v>
      </c>
      <c r="AW25" s="357"/>
      <c r="AX25" s="341"/>
      <c r="AY25" s="341"/>
      <c r="AZ25" s="341"/>
      <c r="BA25" s="341"/>
      <c r="BB25" s="341"/>
      <c r="BC25" s="341"/>
      <c r="BD25" s="341"/>
      <c r="BE25" s="341"/>
      <c r="BF25" s="347"/>
      <c r="BG25" s="342"/>
      <c r="BJ25" s="346"/>
      <c r="BK25" s="354"/>
      <c r="BL25" s="353"/>
      <c r="BM25" s="359">
        <v>80</v>
      </c>
      <c r="BN25" s="357"/>
      <c r="BO25" s="353"/>
      <c r="BP25" s="366">
        <v>1.5942517471632556</v>
      </c>
      <c r="BQ25" s="357"/>
      <c r="BR25" s="341"/>
      <c r="BS25" s="341"/>
      <c r="BT25" s="341"/>
      <c r="BU25" s="341"/>
      <c r="BV25" s="341"/>
      <c r="BW25" s="341"/>
      <c r="BX25" s="341"/>
      <c r="BY25" s="341"/>
      <c r="BZ25" s="347"/>
      <c r="CA25" s="342"/>
    </row>
    <row r="26" spans="2:79" ht="16.5" thickTop="1" thickBot="1">
      <c r="B26" s="192"/>
      <c r="C26" s="210"/>
      <c r="D26" s="211"/>
      <c r="E26" s="221">
        <v>100</v>
      </c>
      <c r="F26" s="213"/>
      <c r="G26" s="231"/>
      <c r="H26" s="232">
        <v>27.910009661368306</v>
      </c>
      <c r="I26" s="233"/>
      <c r="J26" s="214"/>
      <c r="K26" s="186"/>
      <c r="L26" s="186"/>
      <c r="M26" s="186"/>
      <c r="N26" s="186"/>
      <c r="O26" s="187"/>
      <c r="P26" s="186"/>
      <c r="Q26" s="186"/>
      <c r="R26" s="202"/>
      <c r="S26" s="193"/>
      <c r="V26" s="346"/>
      <c r="W26" s="354"/>
      <c r="X26" s="339"/>
      <c r="Y26" s="358">
        <v>100</v>
      </c>
      <c r="Z26" s="354"/>
      <c r="AA26" s="368"/>
      <c r="AB26" s="374">
        <v>8.810009661368305</v>
      </c>
      <c r="AC26" s="364"/>
      <c r="AD26" s="341"/>
      <c r="AE26" s="341"/>
      <c r="AF26" s="341"/>
      <c r="AG26" s="341"/>
      <c r="AH26" s="341"/>
      <c r="AI26" s="341"/>
      <c r="AJ26" s="341"/>
      <c r="AK26" s="341"/>
      <c r="AL26" s="347"/>
      <c r="AM26" s="342"/>
      <c r="AP26" s="346"/>
      <c r="AQ26" s="354"/>
      <c r="AR26" s="339"/>
      <c r="AS26" s="358">
        <v>100</v>
      </c>
      <c r="AT26" s="354"/>
      <c r="AU26" s="368"/>
      <c r="AV26" s="374">
        <v>29.978268421686806</v>
      </c>
      <c r="AW26" s="364"/>
      <c r="AX26" s="341"/>
      <c r="AY26" s="341"/>
      <c r="AZ26" s="341"/>
      <c r="BA26" s="341"/>
      <c r="BB26" s="341"/>
      <c r="BC26" s="341"/>
      <c r="BD26" s="341"/>
      <c r="BE26" s="341"/>
      <c r="BF26" s="347"/>
      <c r="BG26" s="342"/>
      <c r="BJ26" s="346"/>
      <c r="BK26" s="354"/>
      <c r="BL26" s="339"/>
      <c r="BM26" s="358">
        <v>100</v>
      </c>
      <c r="BN26" s="354"/>
      <c r="BO26" s="368"/>
      <c r="BP26" s="374">
        <v>10.878268421686805</v>
      </c>
      <c r="BQ26" s="364"/>
      <c r="BR26" s="341"/>
      <c r="BS26" s="341"/>
      <c r="BT26" s="341"/>
      <c r="BU26" s="341"/>
      <c r="BV26" s="341"/>
      <c r="BW26" s="341"/>
      <c r="BX26" s="341"/>
      <c r="BY26" s="341"/>
      <c r="BZ26" s="347"/>
      <c r="CA26" s="342"/>
    </row>
    <row r="27" spans="2:79" ht="16.5" thickTop="1" thickBot="1">
      <c r="B27" s="192"/>
      <c r="C27" s="210"/>
      <c r="D27" s="215"/>
      <c r="E27" s="224">
        <v>125</v>
      </c>
      <c r="F27" s="217"/>
      <c r="G27" s="234"/>
      <c r="H27" s="235">
        <v>24.64661472302733</v>
      </c>
      <c r="I27" s="236"/>
      <c r="J27" s="214"/>
      <c r="K27" s="186"/>
      <c r="L27" s="186"/>
      <c r="M27" s="186"/>
      <c r="N27" s="186"/>
      <c r="O27" s="187"/>
      <c r="P27" s="186"/>
      <c r="Q27" s="186"/>
      <c r="R27" s="202"/>
      <c r="S27" s="193"/>
      <c r="V27" s="346"/>
      <c r="W27" s="354"/>
      <c r="X27" s="339"/>
      <c r="Y27" s="358">
        <v>125</v>
      </c>
      <c r="Z27" s="354"/>
      <c r="AA27" s="369"/>
      <c r="AB27" s="371">
        <v>8.5466147230273286</v>
      </c>
      <c r="AC27" s="364"/>
      <c r="AD27" s="341"/>
      <c r="AE27" s="341"/>
      <c r="AF27" s="341"/>
      <c r="AG27" s="341"/>
      <c r="AH27" s="341"/>
      <c r="AI27" s="341"/>
      <c r="AJ27" s="341"/>
      <c r="AK27" s="341"/>
      <c r="AL27" s="347"/>
      <c r="AM27" s="342"/>
      <c r="AP27" s="346"/>
      <c r="AQ27" s="354"/>
      <c r="AR27" s="339"/>
      <c r="AS27" s="358">
        <v>125</v>
      </c>
      <c r="AT27" s="354"/>
      <c r="AU27" s="369"/>
      <c r="AV27" s="371">
        <v>26.714873483345823</v>
      </c>
      <c r="AW27" s="364"/>
      <c r="AX27" s="341"/>
      <c r="AY27" s="341"/>
      <c r="AZ27" s="341"/>
      <c r="BA27" s="341"/>
      <c r="BB27" s="341"/>
      <c r="BC27" s="341"/>
      <c r="BD27" s="341"/>
      <c r="BE27" s="341"/>
      <c r="BF27" s="347"/>
      <c r="BG27" s="342"/>
      <c r="BJ27" s="346"/>
      <c r="BK27" s="354"/>
      <c r="BL27" s="339"/>
      <c r="BM27" s="358">
        <v>125</v>
      </c>
      <c r="BN27" s="354"/>
      <c r="BO27" s="369"/>
      <c r="BP27" s="371">
        <v>10.614873483345821</v>
      </c>
      <c r="BQ27" s="364"/>
      <c r="BR27" s="341"/>
      <c r="BS27" s="341"/>
      <c r="BT27" s="341"/>
      <c r="BU27" s="341"/>
      <c r="BV27" s="341"/>
      <c r="BW27" s="341"/>
      <c r="BX27" s="341"/>
      <c r="BY27" s="341"/>
      <c r="BZ27" s="347"/>
      <c r="CA27" s="342"/>
    </row>
    <row r="28" spans="2:79" ht="16.5" thickTop="1" thickBot="1">
      <c r="B28" s="192"/>
      <c r="C28" s="210"/>
      <c r="D28" s="227"/>
      <c r="E28" s="228">
        <v>160</v>
      </c>
      <c r="F28" s="229"/>
      <c r="G28" s="237"/>
      <c r="H28" s="238">
        <v>31.61771185038004</v>
      </c>
      <c r="I28" s="239"/>
      <c r="J28" s="214"/>
      <c r="K28" s="186"/>
      <c r="L28" s="186"/>
      <c r="M28" s="186"/>
      <c r="N28" s="186"/>
      <c r="O28" s="187"/>
      <c r="P28" s="186"/>
      <c r="Q28" s="186"/>
      <c r="R28" s="202"/>
      <c r="S28" s="193"/>
      <c r="V28" s="346"/>
      <c r="W28" s="354"/>
      <c r="X28" s="353"/>
      <c r="Y28" s="359">
        <v>160</v>
      </c>
      <c r="Z28" s="357"/>
      <c r="AA28" s="370"/>
      <c r="AB28" s="372">
        <v>18.217711850380041</v>
      </c>
      <c r="AC28" s="365"/>
      <c r="AD28" s="341"/>
      <c r="AE28" s="341"/>
      <c r="AF28" s="341"/>
      <c r="AG28" s="341"/>
      <c r="AH28" s="341"/>
      <c r="AI28" s="341"/>
      <c r="AJ28" s="341"/>
      <c r="AK28" s="341"/>
      <c r="AL28" s="347"/>
      <c r="AM28" s="342"/>
      <c r="AP28" s="346"/>
      <c r="AQ28" s="354"/>
      <c r="AR28" s="353"/>
      <c r="AS28" s="359">
        <v>160</v>
      </c>
      <c r="AT28" s="357"/>
      <c r="AU28" s="370"/>
      <c r="AV28" s="372">
        <v>33.685970610698526</v>
      </c>
      <c r="AW28" s="365"/>
      <c r="AX28" s="341"/>
      <c r="AY28" s="341"/>
      <c r="AZ28" s="341"/>
      <c r="BA28" s="341"/>
      <c r="BB28" s="341"/>
      <c r="BC28" s="341"/>
      <c r="BD28" s="341"/>
      <c r="BE28" s="341"/>
      <c r="BF28" s="347"/>
      <c r="BG28" s="342"/>
      <c r="BJ28" s="346"/>
      <c r="BK28" s="354"/>
      <c r="BL28" s="353"/>
      <c r="BM28" s="359">
        <v>160</v>
      </c>
      <c r="BN28" s="357"/>
      <c r="BO28" s="370"/>
      <c r="BP28" s="372">
        <v>20.285970610698527</v>
      </c>
      <c r="BQ28" s="365"/>
      <c r="BR28" s="341"/>
      <c r="BS28" s="341"/>
      <c r="BT28" s="341"/>
      <c r="BU28" s="341"/>
      <c r="BV28" s="341"/>
      <c r="BW28" s="341"/>
      <c r="BX28" s="341"/>
      <c r="BY28" s="341"/>
      <c r="BZ28" s="347"/>
      <c r="CA28" s="342"/>
    </row>
    <row r="29" spans="2:79" ht="16.5" thickTop="1" thickBot="1">
      <c r="B29" s="192"/>
      <c r="C29" s="210"/>
      <c r="D29" s="211"/>
      <c r="E29" s="221">
        <v>200</v>
      </c>
      <c r="F29" s="213"/>
      <c r="G29" s="231"/>
      <c r="H29" s="232">
        <v>34.923193875784115</v>
      </c>
      <c r="I29" s="233"/>
      <c r="J29" s="214"/>
      <c r="K29" s="186"/>
      <c r="L29" s="186"/>
      <c r="M29" s="186"/>
      <c r="N29" s="186"/>
      <c r="O29" s="187"/>
      <c r="P29" s="186"/>
      <c r="Q29" s="186"/>
      <c r="R29" s="202"/>
      <c r="S29" s="193"/>
      <c r="V29" s="346"/>
      <c r="W29" s="354"/>
      <c r="X29" s="339"/>
      <c r="Y29" s="358">
        <v>200</v>
      </c>
      <c r="Z29" s="354"/>
      <c r="AA29" s="369"/>
      <c r="AB29" s="375">
        <v>24.023193875784116</v>
      </c>
      <c r="AC29" s="364"/>
      <c r="AD29" s="341"/>
      <c r="AE29" s="341"/>
      <c r="AF29" s="341"/>
      <c r="AG29" s="341"/>
      <c r="AH29" s="341"/>
      <c r="AI29" s="341"/>
      <c r="AJ29" s="341"/>
      <c r="AK29" s="341"/>
      <c r="AL29" s="347"/>
      <c r="AM29" s="342"/>
      <c r="AP29" s="346"/>
      <c r="AQ29" s="354"/>
      <c r="AR29" s="339"/>
      <c r="AS29" s="358">
        <v>200</v>
      </c>
      <c r="AT29" s="354"/>
      <c r="AU29" s="369"/>
      <c r="AV29" s="375">
        <v>36.991452636102608</v>
      </c>
      <c r="AW29" s="364"/>
      <c r="AX29" s="341"/>
      <c r="AY29" s="341"/>
      <c r="AZ29" s="341"/>
      <c r="BA29" s="341"/>
      <c r="BB29" s="341"/>
      <c r="BC29" s="341"/>
      <c r="BD29" s="341"/>
      <c r="BE29" s="341"/>
      <c r="BF29" s="347"/>
      <c r="BG29" s="342"/>
      <c r="BJ29" s="346"/>
      <c r="BK29" s="354"/>
      <c r="BL29" s="339"/>
      <c r="BM29" s="358">
        <v>200</v>
      </c>
      <c r="BN29" s="354"/>
      <c r="BO29" s="369"/>
      <c r="BP29" s="375">
        <v>26.091452636102609</v>
      </c>
      <c r="BQ29" s="364"/>
      <c r="BR29" s="341"/>
      <c r="BS29" s="341"/>
      <c r="BT29" s="341"/>
      <c r="BU29" s="341"/>
      <c r="BV29" s="341"/>
      <c r="BW29" s="341"/>
      <c r="BX29" s="341"/>
      <c r="BY29" s="341"/>
      <c r="BZ29" s="347"/>
      <c r="CA29" s="342"/>
    </row>
    <row r="30" spans="2:79" ht="16.5" thickTop="1" thickBot="1">
      <c r="B30" s="192"/>
      <c r="C30" s="210"/>
      <c r="D30" s="215"/>
      <c r="E30" s="224">
        <v>250</v>
      </c>
      <c r="F30" s="217"/>
      <c r="G30" s="234"/>
      <c r="H30" s="235">
        <v>40.458991124400889</v>
      </c>
      <c r="I30" s="236"/>
      <c r="J30" s="214"/>
      <c r="K30" s="186"/>
      <c r="L30" s="186"/>
      <c r="M30" s="186"/>
      <c r="N30" s="186"/>
      <c r="O30" s="187"/>
      <c r="P30" s="186"/>
      <c r="Q30" s="186"/>
      <c r="R30" s="202"/>
      <c r="S30" s="193"/>
      <c r="V30" s="346"/>
      <c r="W30" s="354"/>
      <c r="X30" s="339"/>
      <c r="Y30" s="358">
        <v>250</v>
      </c>
      <c r="Z30" s="354"/>
      <c r="AA30" s="369"/>
      <c r="AB30" s="371">
        <v>31.858991124400887</v>
      </c>
      <c r="AC30" s="364"/>
      <c r="AD30" s="341"/>
      <c r="AE30" s="341"/>
      <c r="AF30" s="341"/>
      <c r="AG30" s="341"/>
      <c r="AH30" s="341"/>
      <c r="AI30" s="341"/>
      <c r="AJ30" s="341"/>
      <c r="AK30" s="341"/>
      <c r="AL30" s="347"/>
      <c r="AM30" s="342"/>
      <c r="AP30" s="346"/>
      <c r="AQ30" s="354"/>
      <c r="AR30" s="339"/>
      <c r="AS30" s="358">
        <v>250</v>
      </c>
      <c r="AT30" s="354"/>
      <c r="AU30" s="369"/>
      <c r="AV30" s="371">
        <v>42.527249884719389</v>
      </c>
      <c r="AW30" s="364"/>
      <c r="AX30" s="341"/>
      <c r="AY30" s="341"/>
      <c r="AZ30" s="341"/>
      <c r="BA30" s="341"/>
      <c r="BB30" s="341"/>
      <c r="BC30" s="341"/>
      <c r="BD30" s="341"/>
      <c r="BE30" s="341"/>
      <c r="BF30" s="347"/>
      <c r="BG30" s="342"/>
      <c r="BJ30" s="346"/>
      <c r="BK30" s="354"/>
      <c r="BL30" s="339"/>
      <c r="BM30" s="358">
        <v>250</v>
      </c>
      <c r="BN30" s="354"/>
      <c r="BO30" s="369"/>
      <c r="BP30" s="371">
        <v>33.927249884719387</v>
      </c>
      <c r="BQ30" s="364"/>
      <c r="BR30" s="341"/>
      <c r="BS30" s="341"/>
      <c r="BT30" s="341"/>
      <c r="BU30" s="341"/>
      <c r="BV30" s="341"/>
      <c r="BW30" s="341"/>
      <c r="BX30" s="341"/>
      <c r="BY30" s="341"/>
      <c r="BZ30" s="347"/>
      <c r="CA30" s="342"/>
    </row>
    <row r="31" spans="2:79" ht="16.5" thickTop="1" thickBot="1">
      <c r="B31" s="192"/>
      <c r="C31" s="210"/>
      <c r="D31" s="227"/>
      <c r="E31" s="228">
        <v>315</v>
      </c>
      <c r="F31" s="229"/>
      <c r="G31" s="237"/>
      <c r="H31" s="238">
        <v>42.841075827445891</v>
      </c>
      <c r="I31" s="239"/>
      <c r="J31" s="214"/>
      <c r="K31" s="186"/>
      <c r="L31" s="186"/>
      <c r="M31" s="186"/>
      <c r="N31" s="186"/>
      <c r="O31" s="187"/>
      <c r="P31" s="186"/>
      <c r="Q31" s="186"/>
      <c r="R31" s="202"/>
      <c r="S31" s="193"/>
      <c r="V31" s="346"/>
      <c r="W31" s="354"/>
      <c r="X31" s="353"/>
      <c r="Y31" s="359">
        <v>315</v>
      </c>
      <c r="Z31" s="357"/>
      <c r="AA31" s="370"/>
      <c r="AB31" s="372">
        <v>36.24107582744589</v>
      </c>
      <c r="AC31" s="365"/>
      <c r="AD31" s="341"/>
      <c r="AE31" s="341"/>
      <c r="AF31" s="341"/>
      <c r="AG31" s="341"/>
      <c r="AH31" s="341"/>
      <c r="AI31" s="341"/>
      <c r="AJ31" s="341"/>
      <c r="AK31" s="341"/>
      <c r="AL31" s="347"/>
      <c r="AM31" s="342"/>
      <c r="AP31" s="346"/>
      <c r="AQ31" s="354"/>
      <c r="AR31" s="353"/>
      <c r="AS31" s="359">
        <v>315</v>
      </c>
      <c r="AT31" s="357"/>
      <c r="AU31" s="370"/>
      <c r="AV31" s="372">
        <v>44.909334587764391</v>
      </c>
      <c r="AW31" s="365"/>
      <c r="AX31" s="341"/>
      <c r="AY31" s="341"/>
      <c r="AZ31" s="341"/>
      <c r="BA31" s="341"/>
      <c r="BB31" s="341"/>
      <c r="BC31" s="341"/>
      <c r="BD31" s="341"/>
      <c r="BE31" s="341"/>
      <c r="BF31" s="347"/>
      <c r="BG31" s="342"/>
      <c r="BJ31" s="346"/>
      <c r="BK31" s="354"/>
      <c r="BL31" s="353"/>
      <c r="BM31" s="359">
        <v>315</v>
      </c>
      <c r="BN31" s="357"/>
      <c r="BO31" s="370"/>
      <c r="BP31" s="372">
        <v>38.30933458776439</v>
      </c>
      <c r="BQ31" s="365"/>
      <c r="BR31" s="341"/>
      <c r="BS31" s="341"/>
      <c r="BT31" s="341"/>
      <c r="BU31" s="341"/>
      <c r="BV31" s="341"/>
      <c r="BW31" s="341"/>
      <c r="BX31" s="341"/>
      <c r="BY31" s="341"/>
      <c r="BZ31" s="347"/>
      <c r="CA31" s="342"/>
    </row>
    <row r="32" spans="2:79" ht="16.5" thickTop="1" thickBot="1">
      <c r="B32" s="192"/>
      <c r="C32" s="210"/>
      <c r="D32" s="211"/>
      <c r="E32" s="221">
        <v>400</v>
      </c>
      <c r="F32" s="213"/>
      <c r="G32" s="231"/>
      <c r="H32" s="232">
        <v>47.741186275597897</v>
      </c>
      <c r="I32" s="233"/>
      <c r="J32" s="214"/>
      <c r="K32" s="186"/>
      <c r="L32" s="186"/>
      <c r="M32" s="186"/>
      <c r="N32" s="186"/>
      <c r="O32" s="187"/>
      <c r="P32" s="186"/>
      <c r="Q32" s="186"/>
      <c r="R32" s="202"/>
      <c r="S32" s="193"/>
      <c r="V32" s="346"/>
      <c r="W32" s="354"/>
      <c r="X32" s="339"/>
      <c r="Y32" s="358">
        <v>400</v>
      </c>
      <c r="Z32" s="354"/>
      <c r="AA32" s="369"/>
      <c r="AB32" s="371">
        <v>42.9411862755979</v>
      </c>
      <c r="AC32" s="364"/>
      <c r="AD32" s="341"/>
      <c r="AE32" s="341"/>
      <c r="AF32" s="341"/>
      <c r="AG32" s="341"/>
      <c r="AH32" s="341"/>
      <c r="AI32" s="341"/>
      <c r="AJ32" s="341"/>
      <c r="AK32" s="341"/>
      <c r="AL32" s="347"/>
      <c r="AM32" s="342"/>
      <c r="AP32" s="346"/>
      <c r="AQ32" s="354"/>
      <c r="AR32" s="339"/>
      <c r="AS32" s="358">
        <v>400</v>
      </c>
      <c r="AT32" s="354"/>
      <c r="AU32" s="369"/>
      <c r="AV32" s="371">
        <v>49.809445035916397</v>
      </c>
      <c r="AW32" s="364"/>
      <c r="AX32" s="341"/>
      <c r="AY32" s="341"/>
      <c r="AZ32" s="341"/>
      <c r="BA32" s="341"/>
      <c r="BB32" s="341"/>
      <c r="BC32" s="341"/>
      <c r="BD32" s="341"/>
      <c r="BE32" s="341"/>
      <c r="BF32" s="347"/>
      <c r="BG32" s="342"/>
      <c r="BJ32" s="346"/>
      <c r="BK32" s="354"/>
      <c r="BL32" s="339"/>
      <c r="BM32" s="358">
        <v>400</v>
      </c>
      <c r="BN32" s="354"/>
      <c r="BO32" s="369"/>
      <c r="BP32" s="371">
        <v>45.0094450359164</v>
      </c>
      <c r="BQ32" s="364"/>
      <c r="BR32" s="341"/>
      <c r="BS32" s="341"/>
      <c r="BT32" s="341"/>
      <c r="BU32" s="341"/>
      <c r="BV32" s="341"/>
      <c r="BW32" s="341"/>
      <c r="BX32" s="341"/>
      <c r="BY32" s="341"/>
      <c r="BZ32" s="347"/>
      <c r="CA32" s="342"/>
    </row>
    <row r="33" spans="2:79" ht="16.5" thickTop="1" thickBot="1">
      <c r="B33" s="192"/>
      <c r="C33" s="210"/>
      <c r="D33" s="215"/>
      <c r="E33" s="224">
        <v>500</v>
      </c>
      <c r="F33" s="217"/>
      <c r="G33" s="234"/>
      <c r="H33" s="235">
        <v>55.615605390709916</v>
      </c>
      <c r="I33" s="236"/>
      <c r="J33" s="214"/>
      <c r="K33" s="186"/>
      <c r="L33" s="186"/>
      <c r="M33" s="186"/>
      <c r="N33" s="186"/>
      <c r="O33" s="187"/>
      <c r="P33" s="186"/>
      <c r="Q33" s="186"/>
      <c r="R33" s="202"/>
      <c r="S33" s="193"/>
      <c r="V33" s="346"/>
      <c r="W33" s="354"/>
      <c r="X33" s="339"/>
      <c r="Y33" s="358">
        <v>500</v>
      </c>
      <c r="Z33" s="354"/>
      <c r="AA33" s="369"/>
      <c r="AB33" s="371">
        <v>52.415605390709914</v>
      </c>
      <c r="AC33" s="364"/>
      <c r="AD33" s="341"/>
      <c r="AE33" s="341"/>
      <c r="AF33" s="341"/>
      <c r="AG33" s="341"/>
      <c r="AH33" s="341"/>
      <c r="AI33" s="341"/>
      <c r="AJ33" s="341"/>
      <c r="AK33" s="341"/>
      <c r="AL33" s="347"/>
      <c r="AM33" s="342"/>
      <c r="AP33" s="346"/>
      <c r="AQ33" s="354"/>
      <c r="AR33" s="339"/>
      <c r="AS33" s="358">
        <v>500</v>
      </c>
      <c r="AT33" s="354"/>
      <c r="AU33" s="369"/>
      <c r="AV33" s="371">
        <v>57.683864151028416</v>
      </c>
      <c r="AW33" s="364"/>
      <c r="AX33" s="341"/>
      <c r="AY33" s="341"/>
      <c r="AZ33" s="341"/>
      <c r="BA33" s="341"/>
      <c r="BB33" s="341"/>
      <c r="BC33" s="341"/>
      <c r="BD33" s="341"/>
      <c r="BE33" s="341"/>
      <c r="BF33" s="347"/>
      <c r="BG33" s="342"/>
      <c r="BJ33" s="346"/>
      <c r="BK33" s="354"/>
      <c r="BL33" s="339"/>
      <c r="BM33" s="358">
        <v>500</v>
      </c>
      <c r="BN33" s="354"/>
      <c r="BO33" s="369"/>
      <c r="BP33" s="371">
        <v>54.483864151028413</v>
      </c>
      <c r="BQ33" s="364"/>
      <c r="BR33" s="341"/>
      <c r="BS33" s="341"/>
      <c r="BT33" s="341"/>
      <c r="BU33" s="341"/>
      <c r="BV33" s="341"/>
      <c r="BW33" s="341"/>
      <c r="BX33" s="341"/>
      <c r="BY33" s="341"/>
      <c r="BZ33" s="347"/>
      <c r="CA33" s="342"/>
    </row>
    <row r="34" spans="2:79" ht="16.5" thickTop="1" thickBot="1">
      <c r="B34" s="192"/>
      <c r="C34" s="210"/>
      <c r="D34" s="227"/>
      <c r="E34" s="228">
        <v>630</v>
      </c>
      <c r="F34" s="229"/>
      <c r="G34" s="237"/>
      <c r="H34" s="238">
        <v>56.728857965562668</v>
      </c>
      <c r="I34" s="239"/>
      <c r="J34" s="214"/>
      <c r="K34" s="186"/>
      <c r="L34" s="186"/>
      <c r="M34" s="186"/>
      <c r="N34" s="186"/>
      <c r="O34" s="187"/>
      <c r="P34" s="186"/>
      <c r="Q34" s="186"/>
      <c r="R34" s="202"/>
      <c r="S34" s="193"/>
      <c r="V34" s="346"/>
      <c r="W34" s="354"/>
      <c r="X34" s="353"/>
      <c r="Y34" s="359">
        <v>630</v>
      </c>
      <c r="Z34" s="357"/>
      <c r="AA34" s="370"/>
      <c r="AB34" s="372">
        <v>54.828857965562669</v>
      </c>
      <c r="AC34" s="365"/>
      <c r="AD34" s="341"/>
      <c r="AE34" s="341"/>
      <c r="AF34" s="341"/>
      <c r="AG34" s="341"/>
      <c r="AH34" s="341"/>
      <c r="AI34" s="341"/>
      <c r="AJ34" s="341"/>
      <c r="AK34" s="341"/>
      <c r="AL34" s="347"/>
      <c r="AM34" s="342"/>
      <c r="AP34" s="346"/>
      <c r="AQ34" s="354"/>
      <c r="AR34" s="353"/>
      <c r="AS34" s="359">
        <v>630</v>
      </c>
      <c r="AT34" s="357"/>
      <c r="AU34" s="370"/>
      <c r="AV34" s="372">
        <v>58.797116725881168</v>
      </c>
      <c r="AW34" s="365"/>
      <c r="AX34" s="341"/>
      <c r="AY34" s="341"/>
      <c r="AZ34" s="341"/>
      <c r="BA34" s="341"/>
      <c r="BB34" s="341"/>
      <c r="BC34" s="341"/>
      <c r="BD34" s="341"/>
      <c r="BE34" s="341"/>
      <c r="BF34" s="347"/>
      <c r="BG34" s="342"/>
      <c r="BJ34" s="346"/>
      <c r="BK34" s="354"/>
      <c r="BL34" s="353"/>
      <c r="BM34" s="359">
        <v>630</v>
      </c>
      <c r="BN34" s="357"/>
      <c r="BO34" s="370"/>
      <c r="BP34" s="372">
        <v>56.897116725881169</v>
      </c>
      <c r="BQ34" s="365"/>
      <c r="BR34" s="341"/>
      <c r="BS34" s="341"/>
      <c r="BT34" s="341"/>
      <c r="BU34" s="341"/>
      <c r="BV34" s="341"/>
      <c r="BW34" s="341"/>
      <c r="BX34" s="341"/>
      <c r="BY34" s="341"/>
      <c r="BZ34" s="347"/>
      <c r="CA34" s="342"/>
    </row>
    <row r="35" spans="2:79" ht="16.5" thickTop="1" thickBot="1">
      <c r="B35" s="192"/>
      <c r="C35" s="210"/>
      <c r="D35" s="211"/>
      <c r="E35" s="221">
        <v>800</v>
      </c>
      <c r="F35" s="213"/>
      <c r="G35" s="231"/>
      <c r="H35" s="232">
        <v>59.996412278103946</v>
      </c>
      <c r="I35" s="233"/>
      <c r="J35" s="214"/>
      <c r="K35" s="186"/>
      <c r="L35" s="186"/>
      <c r="M35" s="186"/>
      <c r="N35" s="186"/>
      <c r="O35" s="187"/>
      <c r="P35" s="186"/>
      <c r="Q35" s="186"/>
      <c r="R35" s="202"/>
      <c r="S35" s="193"/>
      <c r="V35" s="346"/>
      <c r="W35" s="354"/>
      <c r="X35" s="339"/>
      <c r="Y35" s="358">
        <v>800</v>
      </c>
      <c r="Z35" s="354"/>
      <c r="AA35" s="369"/>
      <c r="AB35" s="371">
        <v>59.196412278103949</v>
      </c>
      <c r="AC35" s="364"/>
      <c r="AD35" s="341"/>
      <c r="AE35" s="341"/>
      <c r="AF35" s="341"/>
      <c r="AG35" s="341"/>
      <c r="AH35" s="341"/>
      <c r="AI35" s="341"/>
      <c r="AJ35" s="341"/>
      <c r="AK35" s="341"/>
      <c r="AL35" s="347"/>
      <c r="AM35" s="342"/>
      <c r="AP35" s="346"/>
      <c r="AQ35" s="354"/>
      <c r="AR35" s="339"/>
      <c r="AS35" s="358">
        <v>800</v>
      </c>
      <c r="AT35" s="354"/>
      <c r="AU35" s="369"/>
      <c r="AV35" s="371">
        <v>62.064671038422446</v>
      </c>
      <c r="AW35" s="364"/>
      <c r="AX35" s="341"/>
      <c r="AY35" s="341"/>
      <c r="AZ35" s="341"/>
      <c r="BA35" s="341"/>
      <c r="BB35" s="341"/>
      <c r="BC35" s="341"/>
      <c r="BD35" s="341"/>
      <c r="BE35" s="341"/>
      <c r="BF35" s="347"/>
      <c r="BG35" s="342"/>
      <c r="BJ35" s="346"/>
      <c r="BK35" s="354"/>
      <c r="BL35" s="339"/>
      <c r="BM35" s="358">
        <v>800</v>
      </c>
      <c r="BN35" s="354"/>
      <c r="BO35" s="369"/>
      <c r="BP35" s="371">
        <v>61.264671038422449</v>
      </c>
      <c r="BQ35" s="364"/>
      <c r="BR35" s="341"/>
      <c r="BS35" s="341"/>
      <c r="BT35" s="341"/>
      <c r="BU35" s="341"/>
      <c r="BV35" s="341"/>
      <c r="BW35" s="341"/>
      <c r="BX35" s="341"/>
      <c r="BY35" s="341"/>
      <c r="BZ35" s="347"/>
      <c r="CA35" s="342"/>
    </row>
    <row r="36" spans="2:79" ht="16.5" thickTop="1" thickBot="1">
      <c r="B36" s="192"/>
      <c r="C36" s="210"/>
      <c r="D36" s="215"/>
      <c r="E36" s="224">
        <v>1000</v>
      </c>
      <c r="F36" s="217"/>
      <c r="G36" s="234"/>
      <c r="H36" s="235">
        <v>66.869524713872451</v>
      </c>
      <c r="I36" s="236"/>
      <c r="J36" s="214"/>
      <c r="K36" s="186"/>
      <c r="L36" s="186"/>
      <c r="M36" s="186"/>
      <c r="N36" s="186"/>
      <c r="O36" s="187"/>
      <c r="P36" s="186"/>
      <c r="Q36" s="186"/>
      <c r="R36" s="202"/>
      <c r="S36" s="193"/>
      <c r="V36" s="346"/>
      <c r="W36" s="354"/>
      <c r="X36" s="339"/>
      <c r="Y36" s="358">
        <v>1000</v>
      </c>
      <c r="Z36" s="354"/>
      <c r="AA36" s="369"/>
      <c r="AB36" s="371">
        <v>66.869524713872451</v>
      </c>
      <c r="AC36" s="364"/>
      <c r="AD36" s="341"/>
      <c r="AE36" s="341"/>
      <c r="AF36" s="341"/>
      <c r="AG36" s="341"/>
      <c r="AH36" s="341"/>
      <c r="AI36" s="341"/>
      <c r="AJ36" s="341"/>
      <c r="AK36" s="341"/>
      <c r="AL36" s="347"/>
      <c r="AM36" s="342"/>
      <c r="AP36" s="346"/>
      <c r="AQ36" s="354"/>
      <c r="AR36" s="339"/>
      <c r="AS36" s="358">
        <v>1000</v>
      </c>
      <c r="AT36" s="354"/>
      <c r="AU36" s="369"/>
      <c r="AV36" s="371">
        <v>68.937783474190951</v>
      </c>
      <c r="AW36" s="364"/>
      <c r="AX36" s="341"/>
      <c r="AY36" s="341"/>
      <c r="AZ36" s="341"/>
      <c r="BA36" s="341"/>
      <c r="BB36" s="341"/>
      <c r="BC36" s="341"/>
      <c r="BD36" s="341"/>
      <c r="BE36" s="341"/>
      <c r="BF36" s="347"/>
      <c r="BG36" s="342"/>
      <c r="BJ36" s="346"/>
      <c r="BK36" s="354"/>
      <c r="BL36" s="339"/>
      <c r="BM36" s="358">
        <v>1000</v>
      </c>
      <c r="BN36" s="354"/>
      <c r="BO36" s="369"/>
      <c r="BP36" s="371">
        <v>68.937783474190951</v>
      </c>
      <c r="BQ36" s="364"/>
      <c r="BR36" s="341"/>
      <c r="BS36" s="341"/>
      <c r="BT36" s="341"/>
      <c r="BU36" s="341"/>
      <c r="BV36" s="341"/>
      <c r="BW36" s="341"/>
      <c r="BX36" s="341"/>
      <c r="BY36" s="341"/>
      <c r="BZ36" s="347"/>
      <c r="CA36" s="342"/>
    </row>
    <row r="37" spans="2:79" ht="16.5" thickTop="1" thickBot="1">
      <c r="B37" s="192"/>
      <c r="C37" s="210"/>
      <c r="D37" s="227"/>
      <c r="E37" s="228">
        <v>1250</v>
      </c>
      <c r="F37" s="229"/>
      <c r="G37" s="237"/>
      <c r="H37" s="238">
        <v>68.084448210228985</v>
      </c>
      <c r="I37" s="239"/>
      <c r="J37" s="214"/>
      <c r="K37" s="186"/>
      <c r="L37" s="186"/>
      <c r="M37" s="186"/>
      <c r="N37" s="186"/>
      <c r="O37" s="187"/>
      <c r="P37" s="186"/>
      <c r="Q37" s="186"/>
      <c r="R37" s="202"/>
      <c r="S37" s="193"/>
      <c r="V37" s="346"/>
      <c r="W37" s="354"/>
      <c r="X37" s="353"/>
      <c r="Y37" s="359">
        <v>1250</v>
      </c>
      <c r="Z37" s="357"/>
      <c r="AA37" s="370"/>
      <c r="AB37" s="372">
        <v>68.684448210228979</v>
      </c>
      <c r="AC37" s="365"/>
      <c r="AD37" s="341"/>
      <c r="AE37" s="341"/>
      <c r="AF37" s="341"/>
      <c r="AG37" s="341"/>
      <c r="AH37" s="341"/>
      <c r="AI37" s="341"/>
      <c r="AJ37" s="341"/>
      <c r="AK37" s="341"/>
      <c r="AL37" s="347"/>
      <c r="AM37" s="342"/>
      <c r="AP37" s="346"/>
      <c r="AQ37" s="354"/>
      <c r="AR37" s="353"/>
      <c r="AS37" s="359">
        <v>1250</v>
      </c>
      <c r="AT37" s="357"/>
      <c r="AU37" s="370"/>
      <c r="AV37" s="372">
        <v>70.152706970547484</v>
      </c>
      <c r="AW37" s="365"/>
      <c r="AX37" s="341"/>
      <c r="AY37" s="341"/>
      <c r="AZ37" s="341"/>
      <c r="BA37" s="341"/>
      <c r="BB37" s="341"/>
      <c r="BC37" s="341"/>
      <c r="BD37" s="341"/>
      <c r="BE37" s="341"/>
      <c r="BF37" s="347"/>
      <c r="BG37" s="342"/>
      <c r="BJ37" s="346"/>
      <c r="BK37" s="354"/>
      <c r="BL37" s="353"/>
      <c r="BM37" s="359">
        <v>1250</v>
      </c>
      <c r="BN37" s="357"/>
      <c r="BO37" s="370"/>
      <c r="BP37" s="372">
        <v>70.752706970547479</v>
      </c>
      <c r="BQ37" s="365"/>
      <c r="BR37" s="341"/>
      <c r="BS37" s="341"/>
      <c r="BT37" s="341"/>
      <c r="BU37" s="341"/>
      <c r="BV37" s="341"/>
      <c r="BW37" s="341"/>
      <c r="BX37" s="341"/>
      <c r="BY37" s="341"/>
      <c r="BZ37" s="347"/>
      <c r="CA37" s="342"/>
    </row>
    <row r="38" spans="2:79" ht="16.5" thickTop="1" thickBot="1">
      <c r="B38" s="192"/>
      <c r="C38" s="210"/>
      <c r="D38" s="211"/>
      <c r="E38" s="221">
        <v>1600</v>
      </c>
      <c r="F38" s="213"/>
      <c r="G38" s="231"/>
      <c r="H38" s="232">
        <v>70.183880841520676</v>
      </c>
      <c r="I38" s="233"/>
      <c r="J38" s="214"/>
      <c r="K38" s="186"/>
      <c r="L38" s="186"/>
      <c r="M38" s="186"/>
      <c r="N38" s="186"/>
      <c r="O38" s="187"/>
      <c r="P38" s="186"/>
      <c r="Q38" s="186"/>
      <c r="R38" s="202"/>
      <c r="S38" s="193"/>
      <c r="V38" s="346"/>
      <c r="W38" s="354"/>
      <c r="X38" s="339"/>
      <c r="Y38" s="358">
        <v>1600</v>
      </c>
      <c r="Z38" s="354"/>
      <c r="AA38" s="369"/>
      <c r="AB38" s="371">
        <v>71.183880841520676</v>
      </c>
      <c r="AC38" s="364"/>
      <c r="AD38" s="341"/>
      <c r="AE38" s="341"/>
      <c r="AF38" s="341"/>
      <c r="AG38" s="341"/>
      <c r="AH38" s="341"/>
      <c r="AI38" s="341"/>
      <c r="AJ38" s="341"/>
      <c r="AK38" s="341"/>
      <c r="AL38" s="347"/>
      <c r="AM38" s="342"/>
      <c r="AP38" s="346"/>
      <c r="AQ38" s="354"/>
      <c r="AR38" s="339"/>
      <c r="AS38" s="358">
        <v>1600</v>
      </c>
      <c r="AT38" s="354"/>
      <c r="AU38" s="369"/>
      <c r="AV38" s="371">
        <v>72.252139601839175</v>
      </c>
      <c r="AW38" s="364"/>
      <c r="AX38" s="341"/>
      <c r="AY38" s="341"/>
      <c r="AZ38" s="341"/>
      <c r="BA38" s="341"/>
      <c r="BB38" s="341"/>
      <c r="BC38" s="341"/>
      <c r="BD38" s="341"/>
      <c r="BE38" s="341"/>
      <c r="BF38" s="347"/>
      <c r="BG38" s="342"/>
      <c r="BJ38" s="346"/>
      <c r="BK38" s="354"/>
      <c r="BL38" s="339"/>
      <c r="BM38" s="358">
        <v>1600</v>
      </c>
      <c r="BN38" s="354"/>
      <c r="BO38" s="369"/>
      <c r="BP38" s="371">
        <v>73.252139601839175</v>
      </c>
      <c r="BQ38" s="364"/>
      <c r="BR38" s="341"/>
      <c r="BS38" s="341"/>
      <c r="BT38" s="341"/>
      <c r="BU38" s="341"/>
      <c r="BV38" s="341"/>
      <c r="BW38" s="341"/>
      <c r="BX38" s="341"/>
      <c r="BY38" s="341"/>
      <c r="BZ38" s="347"/>
      <c r="CA38" s="342"/>
    </row>
    <row r="39" spans="2:79" ht="16.5" thickTop="1" thickBot="1">
      <c r="B39" s="192"/>
      <c r="C39" s="210"/>
      <c r="D39" s="215"/>
      <c r="E39" s="224">
        <v>2000</v>
      </c>
      <c r="F39" s="217"/>
      <c r="G39" s="234"/>
      <c r="H39" s="235">
        <v>68.228825764934712</v>
      </c>
      <c r="I39" s="236"/>
      <c r="J39" s="214"/>
      <c r="K39" s="186"/>
      <c r="L39" s="186"/>
      <c r="M39" s="186"/>
      <c r="N39" s="186"/>
      <c r="O39" s="187"/>
      <c r="P39" s="186"/>
      <c r="Q39" s="186"/>
      <c r="R39" s="202"/>
      <c r="S39" s="193"/>
      <c r="V39" s="346"/>
      <c r="W39" s="354"/>
      <c r="X39" s="339"/>
      <c r="Y39" s="358">
        <v>2000</v>
      </c>
      <c r="Z39" s="354"/>
      <c r="AA39" s="369"/>
      <c r="AB39" s="371">
        <v>69.428825764934714</v>
      </c>
      <c r="AC39" s="364"/>
      <c r="AD39" s="341"/>
      <c r="AE39" s="341"/>
      <c r="AF39" s="341"/>
      <c r="AG39" s="341"/>
      <c r="AH39" s="341"/>
      <c r="AI39" s="341"/>
      <c r="AJ39" s="341"/>
      <c r="AK39" s="341"/>
      <c r="AL39" s="347"/>
      <c r="AM39" s="342"/>
      <c r="AP39" s="346"/>
      <c r="AQ39" s="354"/>
      <c r="AR39" s="339"/>
      <c r="AS39" s="358">
        <v>2000</v>
      </c>
      <c r="AT39" s="354"/>
      <c r="AU39" s="369"/>
      <c r="AV39" s="371">
        <v>70.297084525253211</v>
      </c>
      <c r="AW39" s="364"/>
      <c r="AX39" s="341"/>
      <c r="AY39" s="341"/>
      <c r="AZ39" s="341"/>
      <c r="BA39" s="341"/>
      <c r="BB39" s="341"/>
      <c r="BC39" s="341"/>
      <c r="BD39" s="341"/>
      <c r="BE39" s="341"/>
      <c r="BF39" s="347"/>
      <c r="BG39" s="342"/>
      <c r="BJ39" s="346"/>
      <c r="BK39" s="354"/>
      <c r="BL39" s="339"/>
      <c r="BM39" s="358">
        <v>2000</v>
      </c>
      <c r="BN39" s="354"/>
      <c r="BO39" s="369"/>
      <c r="BP39" s="371">
        <v>71.497084525253214</v>
      </c>
      <c r="BQ39" s="364"/>
      <c r="BR39" s="341"/>
      <c r="BS39" s="341"/>
      <c r="BT39" s="341"/>
      <c r="BU39" s="341"/>
      <c r="BV39" s="341"/>
      <c r="BW39" s="341"/>
      <c r="BX39" s="341"/>
      <c r="BY39" s="341"/>
      <c r="BZ39" s="347"/>
      <c r="CA39" s="342"/>
    </row>
    <row r="40" spans="2:79" ht="16.5" thickTop="1" thickBot="1">
      <c r="B40" s="192"/>
      <c r="C40" s="210"/>
      <c r="D40" s="227"/>
      <c r="E40" s="228">
        <v>2500</v>
      </c>
      <c r="F40" s="229"/>
      <c r="G40" s="237"/>
      <c r="H40" s="238">
        <v>61.330843519989884</v>
      </c>
      <c r="I40" s="239"/>
      <c r="J40" s="214"/>
      <c r="K40" s="186"/>
      <c r="L40" s="186"/>
      <c r="M40" s="186"/>
      <c r="N40" s="186"/>
      <c r="O40" s="187"/>
      <c r="P40" s="186"/>
      <c r="Q40" s="186"/>
      <c r="R40" s="202"/>
      <c r="S40" s="193"/>
      <c r="V40" s="346"/>
      <c r="W40" s="354"/>
      <c r="X40" s="353"/>
      <c r="Y40" s="359">
        <v>2500</v>
      </c>
      <c r="Z40" s="357"/>
      <c r="AA40" s="370"/>
      <c r="AB40" s="372">
        <v>62.630843519989881</v>
      </c>
      <c r="AC40" s="365"/>
      <c r="AD40" s="341"/>
      <c r="AE40" s="341"/>
      <c r="AF40" s="341"/>
      <c r="AG40" s="341"/>
      <c r="AH40" s="341"/>
      <c r="AI40" s="341"/>
      <c r="AJ40" s="341"/>
      <c r="AK40" s="341"/>
      <c r="AL40" s="347"/>
      <c r="AM40" s="342"/>
      <c r="AP40" s="346"/>
      <c r="AQ40" s="354"/>
      <c r="AR40" s="353"/>
      <c r="AS40" s="359">
        <v>2500</v>
      </c>
      <c r="AT40" s="357"/>
      <c r="AU40" s="370"/>
      <c r="AV40" s="372">
        <v>63.399102280308384</v>
      </c>
      <c r="AW40" s="365"/>
      <c r="AX40" s="341"/>
      <c r="AY40" s="341"/>
      <c r="AZ40" s="341"/>
      <c r="BA40" s="341"/>
      <c r="BB40" s="341"/>
      <c r="BC40" s="341"/>
      <c r="BD40" s="341"/>
      <c r="BE40" s="341"/>
      <c r="BF40" s="347"/>
      <c r="BG40" s="342"/>
      <c r="BJ40" s="346"/>
      <c r="BK40" s="354"/>
      <c r="BL40" s="353"/>
      <c r="BM40" s="359">
        <v>2500</v>
      </c>
      <c r="BN40" s="357"/>
      <c r="BO40" s="370"/>
      <c r="BP40" s="372">
        <v>64.699102280308381</v>
      </c>
      <c r="BQ40" s="365"/>
      <c r="BR40" s="341"/>
      <c r="BS40" s="341"/>
      <c r="BT40" s="341"/>
      <c r="BU40" s="341"/>
      <c r="BV40" s="341"/>
      <c r="BW40" s="341"/>
      <c r="BX40" s="341"/>
      <c r="BY40" s="341"/>
      <c r="BZ40" s="347"/>
      <c r="CA40" s="342"/>
    </row>
    <row r="41" spans="2:79" ht="16.5" thickTop="1" thickBot="1">
      <c r="B41" s="192"/>
      <c r="C41" s="210"/>
      <c r="D41" s="211"/>
      <c r="E41" s="221">
        <v>3150</v>
      </c>
      <c r="F41" s="213"/>
      <c r="G41" s="231"/>
      <c r="H41" s="240">
        <v>57.330263133946019</v>
      </c>
      <c r="I41" s="233"/>
      <c r="J41" s="214"/>
      <c r="K41" s="186"/>
      <c r="L41" s="186"/>
      <c r="M41" s="186"/>
      <c r="N41" s="186"/>
      <c r="O41" s="187"/>
      <c r="P41" s="186"/>
      <c r="Q41" s="186"/>
      <c r="R41" s="202"/>
      <c r="S41" s="193"/>
      <c r="V41" s="346"/>
      <c r="W41" s="354"/>
      <c r="X41" s="339"/>
      <c r="Y41" s="358">
        <v>3150</v>
      </c>
      <c r="Z41" s="354"/>
      <c r="AA41" s="369"/>
      <c r="AB41" s="373">
        <v>58.530263133946022</v>
      </c>
      <c r="AC41" s="364"/>
      <c r="AD41" s="341"/>
      <c r="AE41" s="341"/>
      <c r="AF41" s="341"/>
      <c r="AG41" s="341"/>
      <c r="AH41" s="341"/>
      <c r="AI41" s="341"/>
      <c r="AJ41" s="341"/>
      <c r="AK41" s="341"/>
      <c r="AL41" s="347"/>
      <c r="AM41" s="342"/>
      <c r="AP41" s="346"/>
      <c r="AQ41" s="354"/>
      <c r="AR41" s="339"/>
      <c r="AS41" s="358">
        <v>3150</v>
      </c>
      <c r="AT41" s="354"/>
      <c r="AU41" s="369"/>
      <c r="AV41" s="373">
        <v>59.398521894264519</v>
      </c>
      <c r="AW41" s="364"/>
      <c r="AX41" s="341"/>
      <c r="AY41" s="341"/>
      <c r="AZ41" s="341"/>
      <c r="BA41" s="341"/>
      <c r="BB41" s="341"/>
      <c r="BC41" s="341"/>
      <c r="BD41" s="341"/>
      <c r="BE41" s="341"/>
      <c r="BF41" s="347"/>
      <c r="BG41" s="342"/>
      <c r="BJ41" s="346"/>
      <c r="BK41" s="354"/>
      <c r="BL41" s="339"/>
      <c r="BM41" s="358">
        <v>3150</v>
      </c>
      <c r="BN41" s="354"/>
      <c r="BO41" s="369"/>
      <c r="BP41" s="373">
        <v>60.598521894264522</v>
      </c>
      <c r="BQ41" s="364"/>
      <c r="BR41" s="341"/>
      <c r="BS41" s="341"/>
      <c r="BT41" s="341"/>
      <c r="BU41" s="341"/>
      <c r="BV41" s="341"/>
      <c r="BW41" s="341"/>
      <c r="BX41" s="341"/>
      <c r="BY41" s="341"/>
      <c r="BZ41" s="347"/>
      <c r="CA41" s="342"/>
    </row>
    <row r="42" spans="2:79" ht="16.5" thickTop="1" thickBot="1">
      <c r="B42" s="192"/>
      <c r="C42" s="210"/>
      <c r="D42" s="215"/>
      <c r="E42" s="224">
        <v>4000</v>
      </c>
      <c r="F42" s="217"/>
      <c r="G42" s="225"/>
      <c r="H42" s="241">
        <v>66.298318187965094</v>
      </c>
      <c r="I42" s="217"/>
      <c r="J42" s="214"/>
      <c r="K42" s="186"/>
      <c r="L42" s="186"/>
      <c r="M42" s="186"/>
      <c r="N42" s="186"/>
      <c r="O42" s="187"/>
      <c r="P42" s="186"/>
      <c r="Q42" s="186"/>
      <c r="R42" s="202"/>
      <c r="S42" s="193"/>
      <c r="V42" s="346"/>
      <c r="W42" s="354"/>
      <c r="X42" s="339"/>
      <c r="Y42" s="358">
        <v>4000</v>
      </c>
      <c r="Z42" s="354"/>
      <c r="AA42" s="339"/>
      <c r="AB42" s="367">
        <v>67.298318187965094</v>
      </c>
      <c r="AC42" s="354"/>
      <c r="AD42" s="341"/>
      <c r="AE42" s="341"/>
      <c r="AF42" s="341"/>
      <c r="AG42" s="341"/>
      <c r="AH42" s="341"/>
      <c r="AI42" s="341"/>
      <c r="AJ42" s="341"/>
      <c r="AK42" s="341"/>
      <c r="AL42" s="347"/>
      <c r="AM42" s="342"/>
      <c r="AP42" s="346"/>
      <c r="AQ42" s="354"/>
      <c r="AR42" s="339"/>
      <c r="AS42" s="358">
        <v>4000</v>
      </c>
      <c r="AT42" s="354"/>
      <c r="AU42" s="339"/>
      <c r="AV42" s="367">
        <v>68.366576948283594</v>
      </c>
      <c r="AW42" s="354"/>
      <c r="AX42" s="341"/>
      <c r="AY42" s="341"/>
      <c r="AZ42" s="341"/>
      <c r="BA42" s="341"/>
      <c r="BB42" s="341"/>
      <c r="BC42" s="341"/>
      <c r="BD42" s="341"/>
      <c r="BE42" s="341"/>
      <c r="BF42" s="347"/>
      <c r="BG42" s="342"/>
      <c r="BJ42" s="346"/>
      <c r="BK42" s="354"/>
      <c r="BL42" s="339"/>
      <c r="BM42" s="358">
        <v>4000</v>
      </c>
      <c r="BN42" s="354"/>
      <c r="BO42" s="339"/>
      <c r="BP42" s="367">
        <v>69.366576948283594</v>
      </c>
      <c r="BQ42" s="354"/>
      <c r="BR42" s="341"/>
      <c r="BS42" s="341"/>
      <c r="BT42" s="341"/>
      <c r="BU42" s="341"/>
      <c r="BV42" s="341"/>
      <c r="BW42" s="341"/>
      <c r="BX42" s="341"/>
      <c r="BY42" s="341"/>
      <c r="BZ42" s="347"/>
      <c r="CA42" s="342"/>
    </row>
    <row r="43" spans="2:79" ht="16.5" thickTop="1" thickBot="1">
      <c r="B43" s="192"/>
      <c r="C43" s="210"/>
      <c r="D43" s="218"/>
      <c r="E43" s="242">
        <v>5000</v>
      </c>
      <c r="F43" s="220"/>
      <c r="G43" s="243"/>
      <c r="H43" s="244">
        <v>70.298812046619005</v>
      </c>
      <c r="I43" s="220"/>
      <c r="J43" s="214"/>
      <c r="K43" s="186"/>
      <c r="L43" s="186"/>
      <c r="M43" s="186"/>
      <c r="N43" s="186"/>
      <c r="O43" s="187"/>
      <c r="P43" s="186"/>
      <c r="Q43" s="186"/>
      <c r="R43" s="202"/>
      <c r="S43" s="193"/>
      <c r="V43" s="346"/>
      <c r="W43" s="354"/>
      <c r="X43" s="353"/>
      <c r="Y43" s="359">
        <v>5000</v>
      </c>
      <c r="Z43" s="357"/>
      <c r="AA43" s="353"/>
      <c r="AB43" s="360">
        <v>70.798812046619005</v>
      </c>
      <c r="AC43" s="357"/>
      <c r="AD43" s="341"/>
      <c r="AE43" s="341"/>
      <c r="AF43" s="341"/>
      <c r="AG43" s="341"/>
      <c r="AH43" s="341"/>
      <c r="AI43" s="341"/>
      <c r="AJ43" s="341"/>
      <c r="AK43" s="341"/>
      <c r="AL43" s="347"/>
      <c r="AM43" s="342"/>
      <c r="AP43" s="346"/>
      <c r="AQ43" s="354"/>
      <c r="AR43" s="353"/>
      <c r="AS43" s="359">
        <v>5000</v>
      </c>
      <c r="AT43" s="357"/>
      <c r="AU43" s="353"/>
      <c r="AV43" s="360">
        <v>72.367070806937505</v>
      </c>
      <c r="AW43" s="357"/>
      <c r="AX43" s="341"/>
      <c r="AY43" s="341"/>
      <c r="AZ43" s="341"/>
      <c r="BA43" s="341"/>
      <c r="BB43" s="341"/>
      <c r="BC43" s="341"/>
      <c r="BD43" s="341"/>
      <c r="BE43" s="341"/>
      <c r="BF43" s="347"/>
      <c r="BG43" s="342"/>
      <c r="BJ43" s="346"/>
      <c r="BK43" s="354"/>
      <c r="BL43" s="353"/>
      <c r="BM43" s="359">
        <v>5000</v>
      </c>
      <c r="BN43" s="357"/>
      <c r="BO43" s="353"/>
      <c r="BP43" s="360">
        <v>72.867070806937505</v>
      </c>
      <c r="BQ43" s="357"/>
      <c r="BR43" s="341"/>
      <c r="BS43" s="341"/>
      <c r="BT43" s="341"/>
      <c r="BU43" s="341"/>
      <c r="BV43" s="341"/>
      <c r="BW43" s="341"/>
      <c r="BX43" s="341"/>
      <c r="BY43" s="341"/>
      <c r="BZ43" s="347"/>
      <c r="CA43" s="342"/>
    </row>
    <row r="44" spans="2:79" ht="14.25" thickTop="1" thickBot="1">
      <c r="B44" s="192"/>
      <c r="C44" s="245"/>
      <c r="D44" s="246"/>
      <c r="E44" s="246"/>
      <c r="F44" s="246"/>
      <c r="G44" s="246"/>
      <c r="H44" s="246"/>
      <c r="I44" s="247"/>
      <c r="J44" s="248"/>
      <c r="K44" s="248"/>
      <c r="L44" s="248"/>
      <c r="M44" s="248"/>
      <c r="N44" s="248"/>
      <c r="O44" s="249"/>
      <c r="P44" s="248"/>
      <c r="Q44" s="248"/>
      <c r="R44" s="250"/>
      <c r="S44" s="193"/>
      <c r="V44" s="346"/>
      <c r="W44" s="361"/>
      <c r="X44" s="361"/>
      <c r="Y44" s="361"/>
      <c r="Z44" s="361"/>
      <c r="AA44" s="361"/>
      <c r="AB44" s="361"/>
      <c r="AC44" s="361"/>
      <c r="AD44" s="345"/>
      <c r="AE44" s="345"/>
      <c r="AF44" s="345"/>
      <c r="AG44" s="345"/>
      <c r="AH44" s="345"/>
      <c r="AI44" s="345"/>
      <c r="AJ44" s="345"/>
      <c r="AK44" s="345"/>
      <c r="AL44" s="362"/>
      <c r="AM44" s="342"/>
      <c r="AP44" s="346"/>
      <c r="AQ44" s="361"/>
      <c r="AR44" s="361"/>
      <c r="AS44" s="361"/>
      <c r="AT44" s="361"/>
      <c r="AU44" s="361"/>
      <c r="AV44" s="361"/>
      <c r="AW44" s="361"/>
      <c r="AX44" s="345"/>
      <c r="AY44" s="345"/>
      <c r="AZ44" s="345"/>
      <c r="BA44" s="345"/>
      <c r="BB44" s="345"/>
      <c r="BC44" s="345"/>
      <c r="BD44" s="345"/>
      <c r="BE44" s="345"/>
      <c r="BF44" s="362"/>
      <c r="BG44" s="342"/>
      <c r="BJ44" s="346"/>
      <c r="BK44" s="361"/>
      <c r="BL44" s="361"/>
      <c r="BM44" s="361"/>
      <c r="BN44" s="361"/>
      <c r="BO44" s="361"/>
      <c r="BP44" s="361"/>
      <c r="BQ44" s="361"/>
      <c r="BR44" s="345"/>
      <c r="BS44" s="345"/>
      <c r="BT44" s="345"/>
      <c r="BU44" s="345"/>
      <c r="BV44" s="345"/>
      <c r="BW44" s="345"/>
      <c r="BX44" s="345"/>
      <c r="BY44" s="345"/>
      <c r="BZ44" s="362"/>
      <c r="CA44" s="342"/>
    </row>
    <row r="45" spans="2:79" ht="14.25" thickTop="1" thickBot="1">
      <c r="B45" s="182"/>
      <c r="C45" s="177"/>
      <c r="D45" s="177"/>
      <c r="E45" s="177"/>
      <c r="F45" s="177"/>
      <c r="G45" s="177"/>
      <c r="H45" s="177"/>
      <c r="I45" s="178"/>
      <c r="J45" s="179"/>
      <c r="K45" s="179"/>
      <c r="L45" s="179"/>
      <c r="M45" s="179"/>
      <c r="N45" s="179"/>
      <c r="O45" s="180"/>
      <c r="P45" s="179"/>
      <c r="Q45" s="179"/>
      <c r="R45" s="179"/>
      <c r="S45" s="188"/>
      <c r="V45" s="337"/>
      <c r="W45" s="339"/>
      <c r="X45" s="339"/>
      <c r="Y45" s="339"/>
      <c r="Z45" s="339"/>
      <c r="AA45" s="339"/>
      <c r="AB45" s="339"/>
      <c r="AC45" s="339"/>
      <c r="AD45" s="341"/>
      <c r="AE45" s="341"/>
      <c r="AF45" s="341"/>
      <c r="AG45" s="341"/>
      <c r="AH45" s="341"/>
      <c r="AI45" s="341"/>
      <c r="AJ45" s="341"/>
      <c r="AK45" s="341"/>
      <c r="AL45" s="341"/>
      <c r="AM45" s="342"/>
      <c r="AP45" s="337"/>
      <c r="AQ45" s="339"/>
      <c r="AR45" s="339"/>
      <c r="AS45" s="339"/>
      <c r="AT45" s="339"/>
      <c r="AU45" s="339"/>
      <c r="AV45" s="339"/>
      <c r="AW45" s="339"/>
      <c r="AX45" s="341"/>
      <c r="AY45" s="341"/>
      <c r="AZ45" s="341"/>
      <c r="BA45" s="341"/>
      <c r="BB45" s="341"/>
      <c r="BC45" s="341"/>
      <c r="BD45" s="341"/>
      <c r="BE45" s="341"/>
      <c r="BF45" s="341"/>
      <c r="BG45" s="342"/>
      <c r="BJ45" s="337"/>
      <c r="BK45" s="339"/>
      <c r="BL45" s="339"/>
      <c r="BM45" s="339"/>
      <c r="BN45" s="339"/>
      <c r="BO45" s="339"/>
      <c r="BP45" s="339"/>
      <c r="BQ45" s="339"/>
      <c r="BR45" s="341"/>
      <c r="BS45" s="341"/>
      <c r="BT45" s="341"/>
      <c r="BU45" s="341"/>
      <c r="BV45" s="341"/>
      <c r="BW45" s="341"/>
      <c r="BX45" s="341"/>
      <c r="BY45" s="341"/>
      <c r="BZ45" s="341"/>
      <c r="CA45" s="342"/>
    </row>
    <row r="46" spans="2:79" ht="14.25" thickTop="1" thickBot="1">
      <c r="B46" s="182"/>
      <c r="C46" s="208"/>
      <c r="D46" s="208"/>
      <c r="E46" s="208"/>
      <c r="F46" s="208"/>
      <c r="G46" s="208"/>
      <c r="H46" s="208"/>
      <c r="I46" s="209"/>
      <c r="J46" s="191"/>
      <c r="K46" s="191"/>
      <c r="L46" s="191"/>
      <c r="M46" s="191"/>
      <c r="N46" s="191"/>
      <c r="O46" s="251"/>
      <c r="P46" s="191"/>
      <c r="Q46" s="191"/>
      <c r="R46" s="191"/>
      <c r="S46" s="188"/>
      <c r="V46" s="337"/>
      <c r="W46" s="353"/>
      <c r="X46" s="353"/>
      <c r="Y46" s="353"/>
      <c r="Z46" s="353"/>
      <c r="AA46" s="353"/>
      <c r="AB46" s="353"/>
      <c r="AC46" s="353"/>
      <c r="AD46" s="343"/>
      <c r="AE46" s="343"/>
      <c r="AF46" s="343"/>
      <c r="AG46" s="343"/>
      <c r="AH46" s="343"/>
      <c r="AI46" s="343"/>
      <c r="AJ46" s="343"/>
      <c r="AK46" s="343"/>
      <c r="AL46" s="343"/>
      <c r="AM46" s="342"/>
      <c r="AP46" s="337"/>
      <c r="AQ46" s="353"/>
      <c r="AR46" s="353"/>
      <c r="AS46" s="353"/>
      <c r="AT46" s="353"/>
      <c r="AU46" s="353"/>
      <c r="AV46" s="353"/>
      <c r="AW46" s="353"/>
      <c r="AX46" s="343"/>
      <c r="AY46" s="343"/>
      <c r="AZ46" s="343"/>
      <c r="BA46" s="343"/>
      <c r="BB46" s="343"/>
      <c r="BC46" s="343"/>
      <c r="BD46" s="343"/>
      <c r="BE46" s="343"/>
      <c r="BF46" s="343"/>
      <c r="BG46" s="342"/>
      <c r="BJ46" s="337"/>
      <c r="BK46" s="353"/>
      <c r="BL46" s="353"/>
      <c r="BM46" s="353"/>
      <c r="BN46" s="353"/>
      <c r="BO46" s="353"/>
      <c r="BP46" s="353"/>
      <c r="BQ46" s="353"/>
      <c r="BR46" s="343"/>
      <c r="BS46" s="343"/>
      <c r="BT46" s="343"/>
      <c r="BU46" s="343"/>
      <c r="BV46" s="343"/>
      <c r="BW46" s="343"/>
      <c r="BX46" s="343"/>
      <c r="BY46" s="343"/>
      <c r="BZ46" s="343"/>
      <c r="CA46" s="342"/>
    </row>
    <row r="47" spans="2:79" ht="14.25" thickTop="1" thickBot="1">
      <c r="B47" s="192"/>
      <c r="C47" s="252" t="s">
        <v>117</v>
      </c>
      <c r="D47" s="212"/>
      <c r="E47" s="212"/>
      <c r="F47" s="212"/>
      <c r="G47" s="212"/>
      <c r="H47" s="212"/>
      <c r="I47" s="212"/>
      <c r="J47" s="253"/>
      <c r="K47" s="253"/>
      <c r="L47" s="253"/>
      <c r="M47" s="253"/>
      <c r="N47" s="253"/>
      <c r="O47" s="253"/>
      <c r="P47" s="253"/>
      <c r="Q47" s="254"/>
      <c r="R47" s="255"/>
      <c r="S47" s="193"/>
      <c r="V47" s="192"/>
      <c r="W47" s="252" t="s">
        <v>117</v>
      </c>
      <c r="X47" s="212"/>
      <c r="Y47" s="212"/>
      <c r="Z47" s="212"/>
      <c r="AA47" s="212"/>
      <c r="AB47" s="212"/>
      <c r="AC47" s="212"/>
      <c r="AD47" s="253"/>
      <c r="AE47" s="253"/>
      <c r="AF47" s="253"/>
      <c r="AG47" s="253"/>
      <c r="AH47" s="253"/>
      <c r="AI47" s="253"/>
      <c r="AJ47" s="253"/>
      <c r="AK47" s="254"/>
      <c r="AL47" s="255"/>
      <c r="AM47" s="193"/>
      <c r="AP47" s="192"/>
      <c r="AQ47" s="252" t="s">
        <v>117</v>
      </c>
      <c r="AR47" s="212"/>
      <c r="AS47" s="212"/>
      <c r="AT47" s="212"/>
      <c r="AU47" s="212"/>
      <c r="AV47" s="212"/>
      <c r="AW47" s="212"/>
      <c r="AX47" s="253"/>
      <c r="AY47" s="253"/>
      <c r="AZ47" s="253"/>
      <c r="BA47" s="253"/>
      <c r="BB47" s="253"/>
      <c r="BC47" s="253"/>
      <c r="BD47" s="253"/>
      <c r="BE47" s="254"/>
      <c r="BF47" s="255"/>
      <c r="BG47" s="193"/>
      <c r="BJ47" s="192"/>
      <c r="BK47" s="252" t="s">
        <v>117</v>
      </c>
      <c r="BL47" s="212"/>
      <c r="BM47" s="212"/>
      <c r="BN47" s="212"/>
      <c r="BO47" s="212"/>
      <c r="BP47" s="212"/>
      <c r="BQ47" s="212"/>
      <c r="BR47" s="253"/>
      <c r="BS47" s="253"/>
      <c r="BT47" s="253"/>
      <c r="BU47" s="253"/>
      <c r="BV47" s="253"/>
      <c r="BW47" s="253"/>
      <c r="BX47" s="253"/>
      <c r="BY47" s="254"/>
      <c r="BZ47" s="255"/>
      <c r="CA47" s="193"/>
    </row>
    <row r="48" spans="2:79" ht="27" customHeight="1" thickTop="1" thickBot="1">
      <c r="B48" s="192"/>
      <c r="C48" s="215"/>
      <c r="D48" s="256"/>
      <c r="E48" s="256"/>
      <c r="F48" s="256"/>
      <c r="G48" s="256"/>
      <c r="H48" s="256"/>
      <c r="I48" s="256"/>
      <c r="J48" s="186"/>
      <c r="K48" s="186"/>
      <c r="L48" s="186"/>
      <c r="M48" s="186"/>
      <c r="N48" s="186"/>
      <c r="O48" s="186"/>
      <c r="P48" s="186"/>
      <c r="Q48" s="187"/>
      <c r="R48" s="188"/>
      <c r="S48" s="193"/>
      <c r="V48" s="192"/>
      <c r="W48" s="215"/>
      <c r="X48" s="256"/>
      <c r="Y48" s="256"/>
      <c r="Z48" s="256"/>
      <c r="AA48" s="256"/>
      <c r="AB48" s="256"/>
      <c r="AC48" s="256"/>
      <c r="AD48" s="186"/>
      <c r="AE48" s="186"/>
      <c r="AF48" s="186"/>
      <c r="AG48" s="186"/>
      <c r="AH48" s="186"/>
      <c r="AI48" s="186"/>
      <c r="AJ48" s="186"/>
      <c r="AK48" s="187"/>
      <c r="AL48" s="188"/>
      <c r="AM48" s="193"/>
      <c r="AP48" s="192"/>
      <c r="AQ48" s="215"/>
      <c r="AR48" s="256"/>
      <c r="AS48" s="256"/>
      <c r="AT48" s="256"/>
      <c r="AU48" s="256"/>
      <c r="AV48" s="256"/>
      <c r="AW48" s="256"/>
      <c r="AX48" s="186"/>
      <c r="AY48" s="186"/>
      <c r="AZ48" s="186"/>
      <c r="BA48" s="186"/>
      <c r="BB48" s="186"/>
      <c r="BC48" s="186"/>
      <c r="BD48" s="186"/>
      <c r="BE48" s="187"/>
      <c r="BF48" s="188"/>
      <c r="BG48" s="193"/>
      <c r="BJ48" s="192"/>
      <c r="BK48" s="215"/>
      <c r="BL48" s="256"/>
      <c r="BM48" s="256"/>
      <c r="BN48" s="256"/>
      <c r="BO48" s="256"/>
      <c r="BP48" s="256"/>
      <c r="BQ48" s="256"/>
      <c r="BR48" s="186"/>
      <c r="BS48" s="186"/>
      <c r="BT48" s="186"/>
      <c r="BU48" s="186"/>
      <c r="BV48" s="186"/>
      <c r="BW48" s="186"/>
      <c r="BX48" s="186"/>
      <c r="BY48" s="187"/>
      <c r="BZ48" s="188"/>
      <c r="CA48" s="193"/>
    </row>
    <row r="49" spans="2:79" ht="16.5" thickTop="1" thickBot="1">
      <c r="B49" s="192"/>
      <c r="C49" s="257" t="s">
        <v>118</v>
      </c>
      <c r="D49" s="256"/>
      <c r="E49" s="256"/>
      <c r="F49" s="258">
        <f>ROUND('Curvas de Referencia'!V3,0)</f>
        <v>50</v>
      </c>
      <c r="G49" s="512" t="str">
        <f>CONCATENATE("(   ",'Adaptación Espectral'!Y6,";",'Adaptación Espectral'!Y10,"   )")</f>
        <v>(   -3;-9   )</v>
      </c>
      <c r="H49" s="513"/>
      <c r="I49" s="259" t="s">
        <v>71</v>
      </c>
      <c r="J49" s="201" t="s">
        <v>119</v>
      </c>
      <c r="K49" s="260">
        <f>'Adaptación Espectral'!Y7</f>
        <v>-6</v>
      </c>
      <c r="L49" s="261" t="s">
        <v>120</v>
      </c>
      <c r="M49" s="262" t="s">
        <v>121</v>
      </c>
      <c r="N49" s="263">
        <f>'Adaptación Espectral'!Y8</f>
        <v>-5</v>
      </c>
      <c r="O49" s="261" t="s">
        <v>120</v>
      </c>
      <c r="P49" s="262" t="s">
        <v>122</v>
      </c>
      <c r="Q49" s="260">
        <f>'Adaptación Espectral'!Y9</f>
        <v>-2</v>
      </c>
      <c r="R49" s="264" t="s">
        <v>71</v>
      </c>
      <c r="S49" s="193"/>
      <c r="V49" s="192"/>
      <c r="W49" s="257" t="s">
        <v>118</v>
      </c>
      <c r="X49" s="256"/>
      <c r="Y49" s="256"/>
      <c r="Z49" s="258">
        <f>ROUND('Curvas de Referencia'!AP3,0)</f>
        <v>37</v>
      </c>
      <c r="AA49" s="512" t="str">
        <f>CONCATENATE("(  ",'Adaptación Espectral'!AA6,";",'Adaptación Espectral'!AA10,"  )")</f>
        <v>(  -5;-12  )</v>
      </c>
      <c r="AB49" s="513"/>
      <c r="AC49" s="377" t="s">
        <v>134</v>
      </c>
      <c r="AD49" s="201" t="s">
        <v>119</v>
      </c>
      <c r="AE49" s="260">
        <f>'Adaptación Espectral'!AA7</f>
        <v>-17</v>
      </c>
      <c r="AF49" s="378" t="s">
        <v>135</v>
      </c>
      <c r="AG49" s="262" t="s">
        <v>121</v>
      </c>
      <c r="AH49" s="260">
        <f>'Adaptación Espectral'!AA8</f>
        <v>-16</v>
      </c>
      <c r="AI49" s="378" t="s">
        <v>137</v>
      </c>
      <c r="AJ49" s="262" t="s">
        <v>122</v>
      </c>
      <c r="AK49" s="260">
        <f>'Adaptación Espectral'!AA9</f>
        <v>-4</v>
      </c>
      <c r="AL49" s="379" t="s">
        <v>138</v>
      </c>
      <c r="AM49" s="193"/>
      <c r="AP49" s="192"/>
      <c r="AQ49" s="376" t="s">
        <v>141</v>
      </c>
      <c r="AR49" s="256"/>
      <c r="AS49" s="256"/>
      <c r="AT49" s="258">
        <f>ROUND('Curvas de Referencia'!BJ3,0)</f>
        <v>52</v>
      </c>
      <c r="AU49" s="512" t="str">
        <f>CONCATENATE("(  ",'Adaptación Espectral'!AC6,";",'Adaptación Espectral'!AC10,"  )")</f>
        <v>(  -3;-9  )</v>
      </c>
      <c r="AV49" s="513"/>
      <c r="AW49" s="377" t="s">
        <v>71</v>
      </c>
      <c r="AX49" s="201" t="s">
        <v>119</v>
      </c>
      <c r="AY49" s="260">
        <f>'Adaptación Espectral'!AC7</f>
        <v>-5</v>
      </c>
      <c r="AZ49" s="378" t="s">
        <v>120</v>
      </c>
      <c r="BA49" s="262" t="s">
        <v>121</v>
      </c>
      <c r="BB49" s="260">
        <f>'Adaptación Espectral'!AC8</f>
        <v>-4</v>
      </c>
      <c r="BC49" s="378" t="s">
        <v>120</v>
      </c>
      <c r="BD49" s="262" t="s">
        <v>122</v>
      </c>
      <c r="BE49" s="260">
        <f>'Adaptación Espectral'!AC9</f>
        <v>-2</v>
      </c>
      <c r="BF49" s="379" t="s">
        <v>71</v>
      </c>
      <c r="BG49" s="193"/>
      <c r="BJ49" s="192"/>
      <c r="BK49" s="376" t="s">
        <v>141</v>
      </c>
      <c r="BL49" s="256"/>
      <c r="BM49" s="256"/>
      <c r="BN49" s="258">
        <f>ROUND('Curvas de Referencia'!CD3,0)</f>
        <v>39</v>
      </c>
      <c r="BO49" s="512" t="str">
        <f>CONCATENATE("(  ",'Adaptación Espectral'!AE6,";",'Adaptación Espectral'!AE10,"  )")</f>
        <v>(  -5;-12  )</v>
      </c>
      <c r="BP49" s="513"/>
      <c r="BQ49" s="377" t="s">
        <v>134</v>
      </c>
      <c r="BR49" s="201" t="s">
        <v>119</v>
      </c>
      <c r="BS49" s="260">
        <f>'Adaptación Espectral'!AE7</f>
        <v>-17</v>
      </c>
      <c r="BT49" s="378" t="s">
        <v>135</v>
      </c>
      <c r="BU49" s="262" t="s">
        <v>121</v>
      </c>
      <c r="BV49" s="260">
        <f>'Adaptación Espectral'!AE8</f>
        <v>-16</v>
      </c>
      <c r="BW49" s="378" t="s">
        <v>135</v>
      </c>
      <c r="BX49" s="262" t="s">
        <v>122</v>
      </c>
      <c r="BY49" s="260">
        <f>'Adaptación Espectral'!AE9</f>
        <v>-4</v>
      </c>
      <c r="BZ49" s="379" t="s">
        <v>134</v>
      </c>
      <c r="CA49" s="193"/>
    </row>
    <row r="50" spans="2:79" ht="14.25" thickTop="1" thickBot="1">
      <c r="B50" s="192"/>
      <c r="C50" s="215"/>
      <c r="D50" s="256"/>
      <c r="E50" s="256"/>
      <c r="F50" s="256"/>
      <c r="G50" s="256"/>
      <c r="H50" s="256"/>
      <c r="I50" s="256"/>
      <c r="J50" s="186"/>
      <c r="K50" s="186"/>
      <c r="L50" s="186"/>
      <c r="M50" s="186"/>
      <c r="N50" s="186"/>
      <c r="O50" s="186"/>
      <c r="P50" s="186"/>
      <c r="Q50" s="187"/>
      <c r="R50" s="188"/>
      <c r="S50" s="193"/>
      <c r="V50" s="192"/>
      <c r="W50" s="215"/>
      <c r="X50" s="256"/>
      <c r="Y50" s="256"/>
      <c r="Z50" s="256"/>
      <c r="AA50" s="256"/>
      <c r="AB50" s="256"/>
      <c r="AC50" s="256"/>
      <c r="AD50" s="186"/>
      <c r="AE50" s="186"/>
      <c r="AF50" s="186"/>
      <c r="AG50" s="186"/>
      <c r="AH50" s="186"/>
      <c r="AI50" s="186"/>
      <c r="AJ50" s="186"/>
      <c r="AK50" s="187"/>
      <c r="AL50" s="188"/>
      <c r="AM50" s="193"/>
      <c r="AP50" s="192"/>
      <c r="AQ50" s="215"/>
      <c r="AR50" s="256"/>
      <c r="AS50" s="256"/>
      <c r="AT50" s="256"/>
      <c r="AU50" s="256"/>
      <c r="AV50" s="256"/>
      <c r="AW50" s="256"/>
      <c r="AX50" s="186"/>
      <c r="AY50" s="186"/>
      <c r="AZ50" s="186"/>
      <c r="BA50" s="186"/>
      <c r="BB50" s="186"/>
      <c r="BC50" s="186"/>
      <c r="BD50" s="186"/>
      <c r="BE50" s="187"/>
      <c r="BF50" s="188"/>
      <c r="BG50" s="193"/>
      <c r="BJ50" s="192"/>
      <c r="BK50" s="215"/>
      <c r="BL50" s="256"/>
      <c r="BM50" s="256"/>
      <c r="BN50" s="256"/>
      <c r="BO50" s="256"/>
      <c r="BP50" s="256"/>
      <c r="BQ50" s="256"/>
      <c r="BR50" s="186"/>
      <c r="BS50" s="186"/>
      <c r="BT50" s="186"/>
      <c r="BU50" s="186"/>
      <c r="BV50" s="186"/>
      <c r="BW50" s="186"/>
      <c r="BX50" s="186"/>
      <c r="BY50" s="187"/>
      <c r="BZ50" s="188"/>
      <c r="CA50" s="193"/>
    </row>
    <row r="51" spans="2:79" ht="19.5" customHeight="1" thickTop="1" thickBot="1">
      <c r="B51" s="192"/>
      <c r="C51" s="514" t="s">
        <v>132</v>
      </c>
      <c r="D51" s="515"/>
      <c r="E51" s="515"/>
      <c r="F51" s="515"/>
      <c r="G51" s="516"/>
      <c r="H51" s="256"/>
      <c r="I51" s="256"/>
      <c r="J51" s="201" t="s">
        <v>123</v>
      </c>
      <c r="K51" s="260">
        <f>'Adaptación Espectral'!Y11</f>
        <v>-16</v>
      </c>
      <c r="L51" s="261" t="s">
        <v>120</v>
      </c>
      <c r="M51" s="262" t="s">
        <v>124</v>
      </c>
      <c r="N51" s="265">
        <f>'Adaptación Espectral'!Y12</f>
        <v>-16</v>
      </c>
      <c r="O51" s="261" t="s">
        <v>120</v>
      </c>
      <c r="P51" s="262" t="s">
        <v>125</v>
      </c>
      <c r="Q51" s="260">
        <f>'Adaptación Espectral'!Y13</f>
        <v>-9</v>
      </c>
      <c r="R51" s="264" t="s">
        <v>71</v>
      </c>
      <c r="S51" s="193"/>
      <c r="V51" s="192"/>
      <c r="W51" s="514" t="s">
        <v>132</v>
      </c>
      <c r="X51" s="515"/>
      <c r="Y51" s="515"/>
      <c r="Z51" s="515"/>
      <c r="AA51" s="516"/>
      <c r="AB51" s="256"/>
      <c r="AC51" s="256"/>
      <c r="AD51" s="201" t="s">
        <v>123</v>
      </c>
      <c r="AE51" s="260">
        <f>'Adaptación Espectral'!AA11</f>
        <v>-30</v>
      </c>
      <c r="AF51" s="378" t="s">
        <v>135</v>
      </c>
      <c r="AG51" s="262" t="s">
        <v>124</v>
      </c>
      <c r="AH51" s="265">
        <f>'Adaptación Espectral'!AA12</f>
        <v>-30</v>
      </c>
      <c r="AI51" s="378" t="s">
        <v>135</v>
      </c>
      <c r="AJ51" s="262" t="s">
        <v>125</v>
      </c>
      <c r="AK51" s="260">
        <f>'Adaptación Espectral'!AA13</f>
        <v>-12</v>
      </c>
      <c r="AL51" s="379" t="s">
        <v>136</v>
      </c>
      <c r="AM51" s="193"/>
      <c r="AP51" s="192"/>
      <c r="AQ51" s="514" t="s">
        <v>132</v>
      </c>
      <c r="AR51" s="515"/>
      <c r="AS51" s="515"/>
      <c r="AT51" s="515"/>
      <c r="AU51" s="516"/>
      <c r="AV51" s="256"/>
      <c r="AW51" s="256"/>
      <c r="AX51" s="201" t="s">
        <v>123</v>
      </c>
      <c r="AY51" s="260">
        <f>'Adaptación Espectral'!AC11</f>
        <v>-39</v>
      </c>
      <c r="AZ51" s="378" t="s">
        <v>120</v>
      </c>
      <c r="BA51" s="262" t="s">
        <v>124</v>
      </c>
      <c r="BB51" s="265">
        <f>'Adaptación Espectral'!AC12</f>
        <v>-16</v>
      </c>
      <c r="BC51" s="378" t="s">
        <v>120</v>
      </c>
      <c r="BD51" s="262" t="s">
        <v>125</v>
      </c>
      <c r="BE51" s="260">
        <f>'Adaptación Espectral'!AC13</f>
        <v>-9</v>
      </c>
      <c r="BF51" s="379" t="s">
        <v>71</v>
      </c>
      <c r="BG51" s="193"/>
      <c r="BJ51" s="192"/>
      <c r="BK51" s="514" t="s">
        <v>132</v>
      </c>
      <c r="BL51" s="515"/>
      <c r="BM51" s="515"/>
      <c r="BN51" s="515"/>
      <c r="BO51" s="516"/>
      <c r="BP51" s="256"/>
      <c r="BQ51" s="256"/>
      <c r="BR51" s="201" t="s">
        <v>123</v>
      </c>
      <c r="BS51" s="260">
        <f>'Adaptación Espectral'!AE11</f>
        <v>-55</v>
      </c>
      <c r="BT51" s="378" t="s">
        <v>135</v>
      </c>
      <c r="BU51" s="262" t="s">
        <v>124</v>
      </c>
      <c r="BV51" s="265">
        <f>'Adaptación Espectral'!AE12</f>
        <v>-30</v>
      </c>
      <c r="BW51" s="378" t="s">
        <v>135</v>
      </c>
      <c r="BX51" s="262" t="s">
        <v>125</v>
      </c>
      <c r="BY51" s="260">
        <f>'Adaptación Espectral'!AE13</f>
        <v>-12</v>
      </c>
      <c r="BZ51" s="379" t="s">
        <v>134</v>
      </c>
      <c r="CA51" s="193"/>
    </row>
    <row r="52" spans="2:79" ht="14.25" thickTop="1" thickBot="1">
      <c r="B52" s="192"/>
      <c r="C52" s="517"/>
      <c r="D52" s="518"/>
      <c r="E52" s="518"/>
      <c r="F52" s="518"/>
      <c r="G52" s="519"/>
      <c r="H52" s="219"/>
      <c r="I52" s="219"/>
      <c r="J52" s="266"/>
      <c r="K52" s="266"/>
      <c r="L52" s="266"/>
      <c r="M52" s="266"/>
      <c r="N52" s="266"/>
      <c r="O52" s="266"/>
      <c r="P52" s="266"/>
      <c r="Q52" s="267"/>
      <c r="R52" s="268"/>
      <c r="S52" s="193"/>
      <c r="V52" s="192"/>
      <c r="W52" s="517"/>
      <c r="X52" s="518"/>
      <c r="Y52" s="518"/>
      <c r="Z52" s="518"/>
      <c r="AA52" s="519"/>
      <c r="AB52" s="219"/>
      <c r="AC52" s="219"/>
      <c r="AD52" s="266"/>
      <c r="AE52" s="266"/>
      <c r="AF52" s="266"/>
      <c r="AG52" s="266"/>
      <c r="AH52" s="266"/>
      <c r="AI52" s="266"/>
      <c r="AJ52" s="266"/>
      <c r="AK52" s="267"/>
      <c r="AL52" s="268"/>
      <c r="AM52" s="193"/>
      <c r="AP52" s="192"/>
      <c r="AQ52" s="517"/>
      <c r="AR52" s="518"/>
      <c r="AS52" s="518"/>
      <c r="AT52" s="518"/>
      <c r="AU52" s="519"/>
      <c r="AV52" s="219"/>
      <c r="AW52" s="219"/>
      <c r="AX52" s="266"/>
      <c r="AY52" s="266"/>
      <c r="AZ52" s="266"/>
      <c r="BA52" s="266"/>
      <c r="BB52" s="266"/>
      <c r="BC52" s="266"/>
      <c r="BD52" s="266"/>
      <c r="BE52" s="267"/>
      <c r="BF52" s="268"/>
      <c r="BG52" s="193"/>
      <c r="BJ52" s="192"/>
      <c r="BK52" s="517"/>
      <c r="BL52" s="518"/>
      <c r="BM52" s="518"/>
      <c r="BN52" s="518"/>
      <c r="BO52" s="519"/>
      <c r="BP52" s="219"/>
      <c r="BQ52" s="219"/>
      <c r="BR52" s="266"/>
      <c r="BS52" s="266"/>
      <c r="BT52" s="266"/>
      <c r="BU52" s="266"/>
      <c r="BV52" s="266"/>
      <c r="BW52" s="266"/>
      <c r="BX52" s="266"/>
      <c r="BY52" s="267"/>
      <c r="BZ52" s="268"/>
      <c r="CA52" s="193"/>
    </row>
    <row r="53" spans="2:79" ht="14.25" thickTop="1" thickBot="1">
      <c r="B53" s="189"/>
      <c r="C53" s="269"/>
      <c r="D53" s="269"/>
      <c r="E53" s="269"/>
      <c r="F53" s="269"/>
      <c r="G53" s="269"/>
      <c r="H53" s="269"/>
      <c r="I53" s="270"/>
      <c r="J53" s="194"/>
      <c r="K53" s="194"/>
      <c r="L53" s="194"/>
      <c r="M53" s="194"/>
      <c r="N53" s="194"/>
      <c r="O53" s="271"/>
      <c r="P53" s="194"/>
      <c r="Q53" s="194"/>
      <c r="R53" s="194"/>
      <c r="S53" s="272"/>
      <c r="V53" s="189"/>
      <c r="W53" s="269"/>
      <c r="X53" s="269"/>
      <c r="Y53" s="269"/>
      <c r="Z53" s="269"/>
      <c r="AA53" s="269"/>
      <c r="AB53" s="269"/>
      <c r="AC53" s="270"/>
      <c r="AD53" s="194"/>
      <c r="AE53" s="194"/>
      <c r="AF53" s="194"/>
      <c r="AG53" s="194"/>
      <c r="AH53" s="194"/>
      <c r="AI53" s="271"/>
      <c r="AJ53" s="194"/>
      <c r="AK53" s="194"/>
      <c r="AL53" s="194"/>
      <c r="AM53" s="272"/>
      <c r="AP53" s="189"/>
      <c r="AQ53" s="269"/>
      <c r="AR53" s="269"/>
      <c r="AS53" s="269"/>
      <c r="AT53" s="269"/>
      <c r="AU53" s="269"/>
      <c r="AV53" s="269"/>
      <c r="AW53" s="270"/>
      <c r="AX53" s="194"/>
      <c r="AY53" s="194"/>
      <c r="AZ53" s="194"/>
      <c r="BA53" s="194"/>
      <c r="BB53" s="194"/>
      <c r="BC53" s="271"/>
      <c r="BD53" s="194"/>
      <c r="BE53" s="194"/>
      <c r="BF53" s="194"/>
      <c r="BG53" s="272"/>
      <c r="BJ53" s="189"/>
      <c r="BK53" s="269"/>
      <c r="BL53" s="269"/>
      <c r="BM53" s="269"/>
      <c r="BN53" s="269"/>
      <c r="BO53" s="269"/>
      <c r="BP53" s="269"/>
      <c r="BQ53" s="270"/>
      <c r="BR53" s="194"/>
      <c r="BS53" s="194"/>
      <c r="BT53" s="194"/>
      <c r="BU53" s="194"/>
      <c r="BV53" s="194"/>
      <c r="BW53" s="271"/>
      <c r="BX53" s="194"/>
      <c r="BY53" s="194"/>
      <c r="BZ53" s="194"/>
      <c r="CA53" s="272"/>
    </row>
    <row r="54" spans="2:79" ht="14.25" thickTop="1" thickBot="1">
      <c r="B54" s="273"/>
      <c r="C54" s="274" t="s">
        <v>126</v>
      </c>
      <c r="D54" s="275"/>
      <c r="E54" s="275"/>
      <c r="F54" s="275"/>
      <c r="G54" s="274"/>
      <c r="H54" s="275"/>
      <c r="I54" s="276"/>
      <c r="J54" s="274"/>
      <c r="K54" s="274" t="s">
        <v>127</v>
      </c>
      <c r="L54" s="274"/>
      <c r="M54" s="253"/>
      <c r="N54" s="253"/>
      <c r="O54" s="254"/>
      <c r="P54" s="253"/>
      <c r="Q54" s="253"/>
      <c r="R54" s="253"/>
      <c r="S54" s="255"/>
      <c r="V54" s="273"/>
      <c r="W54" s="274" t="s">
        <v>126</v>
      </c>
      <c r="X54" s="275"/>
      <c r="Y54" s="275"/>
      <c r="Z54" s="275"/>
      <c r="AA54" s="274"/>
      <c r="AB54" s="275"/>
      <c r="AC54" s="276"/>
      <c r="AD54" s="274"/>
      <c r="AE54" s="274" t="s">
        <v>127</v>
      </c>
      <c r="AF54" s="274"/>
      <c r="AG54" s="253"/>
      <c r="AH54" s="253"/>
      <c r="AI54" s="254"/>
      <c r="AJ54" s="253"/>
      <c r="AK54" s="253"/>
      <c r="AL54" s="253"/>
      <c r="AM54" s="255"/>
      <c r="AP54" s="273"/>
      <c r="AQ54" s="274" t="s">
        <v>126</v>
      </c>
      <c r="AR54" s="275"/>
      <c r="AS54" s="275"/>
      <c r="AT54" s="275"/>
      <c r="AU54" s="274"/>
      <c r="AV54" s="275"/>
      <c r="AW54" s="276"/>
      <c r="AX54" s="274"/>
      <c r="AY54" s="274" t="s">
        <v>127</v>
      </c>
      <c r="AZ54" s="274"/>
      <c r="BA54" s="253"/>
      <c r="BB54" s="253"/>
      <c r="BC54" s="254"/>
      <c r="BD54" s="253"/>
      <c r="BE54" s="253"/>
      <c r="BF54" s="253"/>
      <c r="BG54" s="255"/>
      <c r="BJ54" s="273"/>
      <c r="BK54" s="274" t="s">
        <v>126</v>
      </c>
      <c r="BL54" s="275"/>
      <c r="BM54" s="275"/>
      <c r="BN54" s="275"/>
      <c r="BO54" s="274"/>
      <c r="BP54" s="275"/>
      <c r="BQ54" s="276"/>
      <c r="BR54" s="274"/>
      <c r="BS54" s="274" t="s">
        <v>127</v>
      </c>
      <c r="BT54" s="274"/>
      <c r="BU54" s="253"/>
      <c r="BV54" s="253"/>
      <c r="BW54" s="254"/>
      <c r="BX54" s="253"/>
      <c r="BY54" s="253"/>
      <c r="BZ54" s="253"/>
      <c r="CA54" s="255"/>
    </row>
    <row r="55" spans="2:79" ht="14.25" thickTop="1" thickBot="1">
      <c r="B55" s="176"/>
      <c r="D55" s="177"/>
      <c r="E55" s="177"/>
      <c r="F55" s="177"/>
      <c r="H55" s="177"/>
      <c r="I55" s="270"/>
      <c r="J55" s="186"/>
      <c r="K55" s="186"/>
      <c r="L55" s="186"/>
      <c r="M55" s="186"/>
      <c r="N55" s="186"/>
      <c r="O55" s="187"/>
      <c r="P55" s="186"/>
      <c r="Q55" s="186"/>
      <c r="R55" s="186"/>
      <c r="S55" s="188"/>
      <c r="V55" s="176"/>
      <c r="X55" s="177"/>
      <c r="Y55" s="177"/>
      <c r="Z55" s="177"/>
      <c r="AB55" s="177"/>
      <c r="AC55" s="270"/>
      <c r="AD55" s="186"/>
      <c r="AE55" s="186"/>
      <c r="AF55" s="186"/>
      <c r="AG55" s="186"/>
      <c r="AH55" s="186"/>
      <c r="AI55" s="187"/>
      <c r="AJ55" s="186"/>
      <c r="AK55" s="186"/>
      <c r="AL55" s="186"/>
      <c r="AM55" s="188"/>
      <c r="AP55" s="176"/>
      <c r="AR55" s="177"/>
      <c r="AS55" s="177"/>
      <c r="AT55" s="177"/>
      <c r="AV55" s="177"/>
      <c r="AW55" s="270"/>
      <c r="AX55" s="186"/>
      <c r="AY55" s="186"/>
      <c r="AZ55" s="186"/>
      <c r="BA55" s="186"/>
      <c r="BB55" s="186"/>
      <c r="BC55" s="187"/>
      <c r="BD55" s="186"/>
      <c r="BE55" s="186"/>
      <c r="BF55" s="186"/>
      <c r="BG55" s="188"/>
      <c r="BJ55" s="176"/>
      <c r="BL55" s="177"/>
      <c r="BM55" s="177"/>
      <c r="BN55" s="177"/>
      <c r="BP55" s="177"/>
      <c r="BQ55" s="270"/>
      <c r="BR55" s="186"/>
      <c r="BS55" s="186"/>
      <c r="BT55" s="186"/>
      <c r="BU55" s="186"/>
      <c r="BV55" s="186"/>
      <c r="BW55" s="187"/>
      <c r="BX55" s="186"/>
      <c r="BY55" s="186"/>
      <c r="BZ55" s="186"/>
      <c r="CA55" s="188"/>
    </row>
    <row r="56" spans="2:79" ht="14.25" thickTop="1" thickBot="1">
      <c r="B56" s="192"/>
      <c r="C56" s="259" t="s">
        <v>128</v>
      </c>
      <c r="D56" s="277"/>
      <c r="E56" s="184"/>
      <c r="F56" s="184"/>
      <c r="G56" s="278"/>
      <c r="H56" s="185"/>
      <c r="I56" s="256"/>
      <c r="J56" s="279"/>
      <c r="K56" s="259" t="s">
        <v>129</v>
      </c>
      <c r="L56" s="279"/>
      <c r="M56" s="186"/>
      <c r="N56" s="186"/>
      <c r="O56" s="187"/>
      <c r="P56" s="186"/>
      <c r="Q56" s="186"/>
      <c r="R56" s="186"/>
      <c r="S56" s="188"/>
      <c r="V56" s="192"/>
      <c r="W56" s="259" t="s">
        <v>128</v>
      </c>
      <c r="X56" s="277"/>
      <c r="Y56" s="184"/>
      <c r="Z56" s="184"/>
      <c r="AA56" s="278"/>
      <c r="AB56" s="185"/>
      <c r="AC56" s="256"/>
      <c r="AD56" s="279"/>
      <c r="AE56" s="259" t="s">
        <v>129</v>
      </c>
      <c r="AF56" s="279"/>
      <c r="AG56" s="186"/>
      <c r="AH56" s="186"/>
      <c r="AI56" s="187"/>
      <c r="AJ56" s="186"/>
      <c r="AK56" s="186"/>
      <c r="AL56" s="186"/>
      <c r="AM56" s="188"/>
      <c r="AP56" s="192"/>
      <c r="AQ56" s="259" t="s">
        <v>128</v>
      </c>
      <c r="AR56" s="277"/>
      <c r="AS56" s="184"/>
      <c r="AT56" s="184"/>
      <c r="AU56" s="278"/>
      <c r="AV56" s="185"/>
      <c r="AW56" s="256"/>
      <c r="AX56" s="279"/>
      <c r="AY56" s="259" t="s">
        <v>129</v>
      </c>
      <c r="AZ56" s="279"/>
      <c r="BA56" s="186"/>
      <c r="BB56" s="186"/>
      <c r="BC56" s="187"/>
      <c r="BD56" s="186"/>
      <c r="BE56" s="186"/>
      <c r="BF56" s="186"/>
      <c r="BG56" s="188"/>
      <c r="BJ56" s="192"/>
      <c r="BK56" s="259" t="s">
        <v>128</v>
      </c>
      <c r="BL56" s="277"/>
      <c r="BM56" s="184"/>
      <c r="BN56" s="184"/>
      <c r="BO56" s="278"/>
      <c r="BP56" s="185"/>
      <c r="BQ56" s="256"/>
      <c r="BR56" s="279"/>
      <c r="BS56" s="259" t="s">
        <v>129</v>
      </c>
      <c r="BT56" s="279"/>
      <c r="BU56" s="186"/>
      <c r="BV56" s="186"/>
      <c r="BW56" s="187"/>
      <c r="BX56" s="186"/>
      <c r="BY56" s="186"/>
      <c r="BZ56" s="186"/>
      <c r="CA56" s="188"/>
    </row>
    <row r="57" spans="2:79" ht="14.25" thickTop="1" thickBot="1">
      <c r="B57" s="280"/>
      <c r="C57" s="281"/>
      <c r="D57" s="282"/>
      <c r="E57" s="282"/>
      <c r="F57" s="282"/>
      <c r="G57" s="282"/>
      <c r="H57" s="282"/>
      <c r="I57" s="283"/>
      <c r="J57" s="266"/>
      <c r="K57" s="266"/>
      <c r="L57" s="266"/>
      <c r="M57" s="266"/>
      <c r="N57" s="266"/>
      <c r="O57" s="267"/>
      <c r="P57" s="266"/>
      <c r="Q57" s="266"/>
      <c r="R57" s="266"/>
      <c r="S57" s="268"/>
      <c r="V57" s="280"/>
      <c r="W57" s="281"/>
      <c r="X57" s="282"/>
      <c r="Y57" s="282"/>
      <c r="Z57" s="282"/>
      <c r="AA57" s="282"/>
      <c r="AB57" s="282"/>
      <c r="AC57" s="283"/>
      <c r="AD57" s="266"/>
      <c r="AE57" s="266"/>
      <c r="AF57" s="266"/>
      <c r="AG57" s="266"/>
      <c r="AH57" s="266"/>
      <c r="AI57" s="267"/>
      <c r="AJ57" s="266"/>
      <c r="AK57" s="266"/>
      <c r="AL57" s="266"/>
      <c r="AM57" s="268"/>
      <c r="AP57" s="280"/>
      <c r="AQ57" s="281"/>
      <c r="AR57" s="282"/>
      <c r="AS57" s="282"/>
      <c r="AT57" s="282"/>
      <c r="AU57" s="282"/>
      <c r="AV57" s="282"/>
      <c r="AW57" s="283"/>
      <c r="AX57" s="266"/>
      <c r="AY57" s="266"/>
      <c r="AZ57" s="266"/>
      <c r="BA57" s="266"/>
      <c r="BB57" s="266"/>
      <c r="BC57" s="267"/>
      <c r="BD57" s="266"/>
      <c r="BE57" s="266"/>
      <c r="BF57" s="266"/>
      <c r="BG57" s="268"/>
      <c r="BJ57" s="280"/>
      <c r="BK57" s="281"/>
      <c r="BL57" s="282"/>
      <c r="BM57" s="282"/>
      <c r="BN57" s="282"/>
      <c r="BO57" s="282"/>
      <c r="BP57" s="282"/>
      <c r="BQ57" s="283"/>
      <c r="BR57" s="266"/>
      <c r="BS57" s="266"/>
      <c r="BT57" s="266"/>
      <c r="BU57" s="266"/>
      <c r="BV57" s="266"/>
      <c r="BW57" s="267"/>
      <c r="BX57" s="266"/>
      <c r="BY57" s="266"/>
      <c r="BZ57" s="266"/>
      <c r="CA57" s="268"/>
    </row>
    <row r="58" spans="2:79" ht="15.75" customHeight="1" thickTop="1"/>
  </sheetData>
  <mergeCells count="32">
    <mergeCell ref="BA17:BE18"/>
    <mergeCell ref="AU49:AV49"/>
    <mergeCell ref="AQ51:AU52"/>
    <mergeCell ref="BJ3:CA3"/>
    <mergeCell ref="BJ4:CA4"/>
    <mergeCell ref="BJ5:CA5"/>
    <mergeCell ref="BK9:BZ9"/>
    <mergeCell ref="BK11:BZ14"/>
    <mergeCell ref="BU17:BY18"/>
    <mergeCell ref="BO49:BP49"/>
    <mergeCell ref="BK51:BO52"/>
    <mergeCell ref="AP3:BG3"/>
    <mergeCell ref="AP4:BG4"/>
    <mergeCell ref="AP5:BG5"/>
    <mergeCell ref="AQ9:BF9"/>
    <mergeCell ref="AQ11:BF14"/>
    <mergeCell ref="AG17:AK18"/>
    <mergeCell ref="V3:AM3"/>
    <mergeCell ref="B3:S3"/>
    <mergeCell ref="V4:AM4"/>
    <mergeCell ref="V5:AM5"/>
    <mergeCell ref="W9:AL9"/>
    <mergeCell ref="W11:AL14"/>
    <mergeCell ref="AA49:AB49"/>
    <mergeCell ref="W51:AA52"/>
    <mergeCell ref="B4:S4"/>
    <mergeCell ref="B5:S5"/>
    <mergeCell ref="C9:R9"/>
    <mergeCell ref="C11:R14"/>
    <mergeCell ref="M17:Q18"/>
    <mergeCell ref="G49:H49"/>
    <mergeCell ref="C51:G5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Entrada</vt:lpstr>
      <vt:lpstr>Cálculos</vt:lpstr>
      <vt:lpstr>Curvas de Referencia</vt:lpstr>
      <vt:lpstr>Adaptación Espectral</vt:lpstr>
      <vt:lpstr>Resultados</vt:lpstr>
      <vt:lpstr>Informes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</dc:creator>
  <cp:lastModifiedBy>Ale</cp:lastModifiedBy>
  <dcterms:created xsi:type="dcterms:W3CDTF">2026-04-27T08:22:52Z</dcterms:created>
  <dcterms:modified xsi:type="dcterms:W3CDTF">2026-04-27T08:22:52Z</dcterms:modified>
</cp:coreProperties>
</file>